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预下达19-20学年建档立卡市级配套资金（总表）" sheetId="1" r:id="rId1"/>
    <sheet name="预下达19-20学年小学生建档立卡市级配套资金1.1" sheetId="2" r:id="rId2"/>
    <sheet name="预下达19-20学年初中建档立卡市级配套资金1.2" sheetId="3" r:id="rId3"/>
    <sheet name="预下达19-20学年高中建档立卡生活费市级配套资金1.3" sheetId="4" r:id="rId4"/>
    <sheet name="预下达19-20学年高中建档立卡免学费市级配套资金1.4" sheetId="5" r:id="rId5"/>
    <sheet name="预下达19-20学年中职建档立卡生活费市级配套资金1.5" sheetId="6" r:id="rId6"/>
    <sheet name="预下达19-20学年全日制专科建档立卡免学费生活费市级1.6" sheetId="7" r:id="rId7"/>
    <sheet name="预下达19-20学年建&quot;本科生研究生学生免学费生活费市级1.7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<sst xmlns="http://schemas.openxmlformats.org/spreadsheetml/2006/main" count="264" uniqueCount="117">
  <si>
    <t>附件1</t>
  </si>
  <si>
    <t xml:space="preserve">预下达2019-2020学年建档立卡学生免学费和生活费市级补助资金(合计）
</t>
  </si>
  <si>
    <t>单位：万元</t>
  </si>
  <si>
    <t>序号</t>
  </si>
  <si>
    <t>地区</t>
  </si>
  <si>
    <t>小学（生活费）</t>
  </si>
  <si>
    <t>初中（生活费）</t>
  </si>
  <si>
    <t>高中（生活费）</t>
  </si>
  <si>
    <t>高中（免学费）</t>
  </si>
  <si>
    <t>中职（生活费）</t>
  </si>
  <si>
    <t>大专（免学费和生活费，户籍地部分）</t>
  </si>
  <si>
    <t>本科生和研究生学生免学费和生活费补助资金</t>
  </si>
  <si>
    <t>本次实际下达资金</t>
  </si>
  <si>
    <t>潮州市</t>
  </si>
  <si>
    <t>潮州市市辖区</t>
  </si>
  <si>
    <t>湘桥区</t>
  </si>
  <si>
    <t>凤泉湖高新区</t>
  </si>
  <si>
    <t>潮安区</t>
  </si>
  <si>
    <t>枫溪区</t>
  </si>
  <si>
    <t>饶平县</t>
  </si>
  <si>
    <t>附件1.1</t>
  </si>
  <si>
    <t>预下达2019-2020学年小学建档立卡学生生活费市级补助资金</t>
  </si>
  <si>
    <t>单位：人、万元</t>
  </si>
  <si>
    <t>2018年秋季学期学生人数</t>
  </si>
  <si>
    <t>2019-2020学年生活费补助（按户籍）</t>
  </si>
  <si>
    <t>本县学籍外县户籍</t>
  </si>
  <si>
    <t>本县学籍 本县户籍</t>
  </si>
  <si>
    <t>本县户籍外县学籍</t>
  </si>
  <si>
    <t>本县户籍外省就读</t>
  </si>
  <si>
    <t>人数</t>
  </si>
  <si>
    <t>应补助金额</t>
  </si>
  <si>
    <t>A</t>
  </si>
  <si>
    <t>B</t>
  </si>
  <si>
    <t>C</t>
  </si>
  <si>
    <t>D</t>
  </si>
  <si>
    <t>E=B+C+D</t>
  </si>
  <si>
    <t>F=E*0.3*0.4（市直）； F=E*0.3*0.05（县区）</t>
  </si>
  <si>
    <t>潮州市小计</t>
  </si>
  <si>
    <t>市直学校小计</t>
  </si>
  <si>
    <t>市绵德小学</t>
  </si>
  <si>
    <t>市特教学校</t>
  </si>
  <si>
    <t>附件1.2</t>
  </si>
  <si>
    <t>预下达2019-2020学年初中建档立卡学生生活费市级补助资金</t>
  </si>
  <si>
    <t>市金山实验学校</t>
  </si>
  <si>
    <t>市高级实验学校</t>
  </si>
  <si>
    <t>附件1.3</t>
  </si>
  <si>
    <t>预下达2019-2020学年高中建档立卡学生生活费市级补助资金</t>
  </si>
  <si>
    <t>本县户籍就读省属</t>
  </si>
  <si>
    <t>E</t>
  </si>
  <si>
    <t>F=B+C+D+E</t>
  </si>
  <si>
    <t>G=F*0.3*0.4（市直）；G=F*0.3*0.05（县区)</t>
  </si>
  <si>
    <t>市金山中学</t>
  </si>
  <si>
    <t>市高级中学</t>
  </si>
  <si>
    <t>市绵德中学</t>
  </si>
  <si>
    <t>附件1.4</t>
  </si>
  <si>
    <t>预下达2019-2020学年高中建档立卡学生免学费市级补助资金</t>
  </si>
  <si>
    <t>2019-2020学年免学费补助（按学籍）</t>
  </si>
  <si>
    <t>建档立卡学生人数</t>
  </si>
  <si>
    <t>非建档立卡农村低保家庭学生人数</t>
  </si>
  <si>
    <t>非建档立卡农村特困救助供养学生人数</t>
  </si>
  <si>
    <t>就读外省非建档立卡残疾学生人数</t>
  </si>
  <si>
    <t>建档立卡人数</t>
  </si>
  <si>
    <t>非建档立卡人数</t>
  </si>
  <si>
    <t>本县学籍本县户籍</t>
  </si>
  <si>
    <t>O=B+C+D+E</t>
  </si>
  <si>
    <t>P=G+H+I+K+L+M+N</t>
  </si>
  <si>
    <t>Q=(O+P)*0.25*0.4(市直）；Q=(O+P)*0.25*0.05(县区）；</t>
  </si>
  <si>
    <t>F</t>
  </si>
  <si>
    <t>G</t>
  </si>
  <si>
    <t>H</t>
  </si>
  <si>
    <t>I</t>
  </si>
  <si>
    <t>J</t>
  </si>
  <si>
    <t>K</t>
  </si>
  <si>
    <t>L</t>
  </si>
  <si>
    <t>M</t>
  </si>
  <si>
    <t>N</t>
  </si>
  <si>
    <t>附件1.5</t>
  </si>
  <si>
    <t>预下达2019-2020学年地市中职建档立卡学生生活费市级补助资金</t>
  </si>
  <si>
    <t>G=F*0.3*0.4(市直）；G=F*0.3*0.05（县区）</t>
  </si>
  <si>
    <t>市职业技术学校</t>
  </si>
  <si>
    <t>市卫生学校</t>
  </si>
  <si>
    <t>市体育运动学校</t>
  </si>
  <si>
    <t>附件1.6</t>
  </si>
  <si>
    <t>预下达2019-2020学年全日制专科建档立卡学生免学费和生活费市级补助资金（户籍地部分）</t>
  </si>
  <si>
    <t>高校专科建档立卡学生人数</t>
  </si>
  <si>
    <t>2019-2020学年生活费补助</t>
  </si>
  <si>
    <t>2019-2020学年免学费补助</t>
  </si>
  <si>
    <t>2019-2020学年免学费和生活费补助</t>
  </si>
  <si>
    <t>就读外省高校专科2016-2017学年应发未发</t>
  </si>
  <si>
    <t>就读外省高校专科2017-2018学年应发未发</t>
  </si>
  <si>
    <t>就读外省高校专科2018年秋季学期</t>
  </si>
  <si>
    <t>就读省内高校专科2016-2017学年应发未发</t>
  </si>
  <si>
    <t>就读省内高校专科2017-2018学年应发未发</t>
  </si>
  <si>
    <t>就读省内高校专科2018年秋季学期</t>
  </si>
  <si>
    <t>G=C+F</t>
  </si>
  <si>
    <t>H=G*0.7*0.05</t>
  </si>
  <si>
    <t>I=C+F</t>
  </si>
  <si>
    <t>J=I*0.5*0.05</t>
  </si>
  <si>
    <t>K=H+I</t>
  </si>
  <si>
    <t>附件1.7</t>
  </si>
  <si>
    <t>2019年建档立卡本科生和研究生学生免学费和生活费补助资金安排表</t>
  </si>
  <si>
    <t>本科建档立卡</t>
  </si>
  <si>
    <t>研究生建档立卡</t>
  </si>
  <si>
    <t>本次应安排补助资金</t>
  </si>
  <si>
    <t>就读外省高校本科2018年秋季学期学生人数</t>
  </si>
  <si>
    <t>就读省内高校本科2018年秋季学期学生人数</t>
  </si>
  <si>
    <t>就读外省高校研究生2018年秋季学期学生人数</t>
  </si>
  <si>
    <t>就读省内高校研究生2018年秋季学期学生人数</t>
  </si>
  <si>
    <t>D=B+C</t>
  </si>
  <si>
    <t>E=D*0.7*0.05</t>
  </si>
  <si>
    <t>F=B+C</t>
  </si>
  <si>
    <t>G=F*0.5*0.05</t>
  </si>
  <si>
    <t>J=H+I</t>
  </si>
  <si>
    <t>K=J*0.7*0.05</t>
  </si>
  <si>
    <t>L=H+I</t>
  </si>
  <si>
    <t>M=L*1*0.05</t>
  </si>
  <si>
    <t>N=E+G+I+M+O+Q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</si>
</sst>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.000_ ;[Red]\-#,##0.000\ "/>
    <numFmt numFmtId="179" formatCode="0.00_ "/>
  </numFmts>
  <fonts count="35">
    <font>
      <sz val="12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22"/>
      <name val="方正小标宋简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32" fillId="2" borderId="5" applyNumberFormat="0" applyAlignment="0" applyProtection="0"/>
    <xf numFmtId="0" fontId="34" fillId="2" borderId="1" applyNumberFormat="0" applyAlignment="0" applyProtection="0"/>
    <xf numFmtId="0" fontId="31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center" vertical="center" wrapText="1"/>
      <protection/>
    </xf>
    <xf numFmtId="0" fontId="8" fillId="2" borderId="0" xfId="0" applyNumberFormat="1" applyFont="1" applyFill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left" vertical="center" wrapText="1"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5" xfId="0" applyNumberFormat="1" applyFont="1" applyFill="1" applyBorder="1" applyAlignment="1" applyProtection="1">
      <alignment horizontal="center" vertical="center" wrapText="1"/>
      <protection/>
    </xf>
    <xf numFmtId="0" fontId="8" fillId="2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vertical="center"/>
      <protection/>
    </xf>
    <xf numFmtId="0" fontId="2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center" vertical="center" wrapText="1"/>
      <protection/>
    </xf>
    <xf numFmtId="0" fontId="10" fillId="2" borderId="0" xfId="0" applyNumberFormat="1" applyFont="1" applyFill="1" applyAlignment="1" applyProtection="1">
      <alignment horizontal="center" vertical="center" wrapText="1"/>
      <protection/>
    </xf>
    <xf numFmtId="0" fontId="11" fillId="2" borderId="0" xfId="0" applyNumberFormat="1" applyFont="1" applyFill="1" applyAlignment="1" applyProtection="1">
      <alignment horizontal="left" vertical="center" wrapText="1"/>
      <protection/>
    </xf>
    <xf numFmtId="0" fontId="12" fillId="2" borderId="0" xfId="0" applyNumberFormat="1" applyFont="1" applyFill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13" fillId="2" borderId="10" xfId="0" applyNumberFormat="1" applyFont="1" applyFill="1" applyBorder="1" applyAlignment="1" applyProtection="1">
      <alignment horizontal="center" vertical="center" wrapText="1"/>
      <protection/>
    </xf>
    <xf numFmtId="0" fontId="13" fillId="2" borderId="11" xfId="0" applyNumberFormat="1" applyFont="1" applyFill="1" applyBorder="1" applyAlignment="1" applyProtection="1">
      <alignment horizontal="center" vertical="center" wrapText="1"/>
      <protection/>
    </xf>
    <xf numFmtId="0" fontId="13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177" fontId="14" fillId="2" borderId="12" xfId="0" applyNumberFormat="1" applyFont="1" applyFill="1" applyBorder="1" applyAlignment="1" applyProtection="1">
      <alignment horizontal="center" vertical="center" wrapText="1"/>
      <protection/>
    </xf>
    <xf numFmtId="0" fontId="14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6" xfId="0" applyNumberFormat="1" applyFont="1" applyFill="1" applyBorder="1" applyAlignment="1" applyProtection="1">
      <alignment horizontal="right" vertical="center" wrapText="1"/>
      <protection/>
    </xf>
    <xf numFmtId="176" fontId="13" fillId="2" borderId="12" xfId="0" applyNumberFormat="1" applyFont="1" applyFill="1" applyBorder="1" applyAlignment="1" applyProtection="1">
      <alignment horizontal="center" vertical="center" wrapText="1"/>
      <protection/>
    </xf>
    <xf numFmtId="0" fontId="13" fillId="2" borderId="14" xfId="0" applyNumberFormat="1" applyFont="1" applyFill="1" applyBorder="1" applyAlignment="1" applyProtection="1">
      <alignment horizontal="center" vertical="center" wrapText="1"/>
      <protection/>
    </xf>
    <xf numFmtId="0" fontId="13" fillId="2" borderId="17" xfId="0" applyNumberFormat="1" applyFont="1" applyFill="1" applyBorder="1" applyAlignment="1" applyProtection="1">
      <alignment horizontal="center" vertical="center" wrapText="1"/>
      <protection/>
    </xf>
    <xf numFmtId="0" fontId="13" fillId="2" borderId="18" xfId="0" applyNumberFormat="1" applyFont="1" applyFill="1" applyBorder="1" applyAlignment="1" applyProtection="1">
      <alignment horizontal="center" vertical="center" wrapText="1"/>
      <protection/>
    </xf>
    <xf numFmtId="176" fontId="13" fillId="2" borderId="9" xfId="0" applyNumberFormat="1" applyFont="1" applyFill="1" applyBorder="1" applyAlignment="1" applyProtection="1">
      <alignment horizontal="center" vertical="center" wrapText="1"/>
      <protection/>
    </xf>
    <xf numFmtId="176" fontId="13" fillId="2" borderId="15" xfId="0" applyNumberFormat="1" applyFont="1" applyFill="1" applyBorder="1" applyAlignment="1" applyProtection="1">
      <alignment horizontal="center" vertical="center" wrapText="1"/>
      <protection/>
    </xf>
    <xf numFmtId="176" fontId="14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77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wrapText="1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16" fillId="0" borderId="16" xfId="0" applyNumberFormat="1" applyFont="1" applyFill="1" applyBorder="1" applyAlignment="1" applyProtection="1">
      <alignment horizontal="center" wrapText="1"/>
      <protection/>
    </xf>
    <xf numFmtId="17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1"/>
  <sheetViews>
    <sheetView tabSelected="1" workbookViewId="0" topLeftCell="A1">
      <selection activeCell="I3" sqref="I3:J3"/>
    </sheetView>
  </sheetViews>
  <sheetFormatPr defaultColWidth="9.875" defaultRowHeight="30" customHeight="1"/>
  <cols>
    <col min="1" max="1" width="4.125" style="98" customWidth="1"/>
    <col min="2" max="2" width="14.25390625" style="98" customWidth="1"/>
    <col min="3" max="3" width="15.625" style="98" customWidth="1"/>
    <col min="4" max="4" width="14.75390625" style="98" customWidth="1"/>
    <col min="5" max="5" width="15.25390625" style="98" customWidth="1"/>
    <col min="6" max="6" width="14.75390625" style="98" customWidth="1"/>
    <col min="7" max="7" width="15.75390625" style="98" customWidth="1"/>
    <col min="8" max="8" width="15.00390625" style="98" customWidth="1"/>
    <col min="9" max="9" width="16.00390625" style="98" customWidth="1"/>
    <col min="10" max="10" width="12.50390625" style="98" customWidth="1"/>
    <col min="11" max="16384" width="9.875" style="98" customWidth="1"/>
  </cols>
  <sheetData>
    <row r="1" spans="1:2" ht="60" customHeight="1">
      <c r="A1" s="99" t="s">
        <v>0</v>
      </c>
      <c r="B1" s="99"/>
    </row>
    <row r="2" spans="1:10" ht="39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9:10" s="96" customFormat="1" ht="30" customHeight="1">
      <c r="I3" s="105" t="s">
        <v>2</v>
      </c>
      <c r="J3" s="105"/>
    </row>
    <row r="4" spans="1:10" s="96" customFormat="1" ht="60" customHeight="1">
      <c r="A4" s="101" t="s">
        <v>3</v>
      </c>
      <c r="B4" s="101" t="s">
        <v>4</v>
      </c>
      <c r="C4" s="102" t="s">
        <v>5</v>
      </c>
      <c r="D4" s="101" t="s">
        <v>6</v>
      </c>
      <c r="E4" s="101" t="s">
        <v>7</v>
      </c>
      <c r="F4" s="101" t="s">
        <v>8</v>
      </c>
      <c r="G4" s="101" t="s">
        <v>9</v>
      </c>
      <c r="H4" s="101" t="s">
        <v>10</v>
      </c>
      <c r="I4" s="101" t="s">
        <v>11</v>
      </c>
      <c r="J4" s="101" t="s">
        <v>12</v>
      </c>
    </row>
    <row r="5" spans="1:10" s="97" customFormat="1" ht="30" customHeight="1">
      <c r="A5" s="103"/>
      <c r="B5" s="103" t="s">
        <v>13</v>
      </c>
      <c r="C5" s="103">
        <f>SUM(C6:C11)</f>
        <v>46.769999999999996</v>
      </c>
      <c r="D5" s="103">
        <f aca="true" t="shared" si="0" ref="D5:J5">SUM(D6:D11)</f>
        <v>27.39</v>
      </c>
      <c r="E5" s="103">
        <f t="shared" si="0"/>
        <v>13.545</v>
      </c>
      <c r="F5" s="103">
        <f t="shared" si="0"/>
        <v>13.25</v>
      </c>
      <c r="G5" s="103">
        <f t="shared" si="0"/>
        <v>5.67</v>
      </c>
      <c r="H5" s="103">
        <f t="shared" si="0"/>
        <v>31.98</v>
      </c>
      <c r="I5" s="103">
        <f t="shared" si="0"/>
        <v>20.509999999999998</v>
      </c>
      <c r="J5" s="103">
        <f t="shared" si="0"/>
        <v>159.115</v>
      </c>
    </row>
    <row r="6" spans="1:10" s="96" customFormat="1" ht="30" customHeight="1">
      <c r="A6" s="101">
        <v>1</v>
      </c>
      <c r="B6" s="101" t="s">
        <v>14</v>
      </c>
      <c r="C6" s="101">
        <v>0</v>
      </c>
      <c r="D6" s="101">
        <v>0</v>
      </c>
      <c r="E6" s="101">
        <v>0</v>
      </c>
      <c r="F6" s="101"/>
      <c r="G6" s="101">
        <v>0</v>
      </c>
      <c r="H6" s="101">
        <v>0</v>
      </c>
      <c r="I6" s="101">
        <v>0</v>
      </c>
      <c r="J6" s="101">
        <f aca="true" t="shared" si="1" ref="J6:J11">SUM(C6:I6)</f>
        <v>0</v>
      </c>
    </row>
    <row r="7" spans="1:10" s="96" customFormat="1" ht="30" customHeight="1">
      <c r="A7" s="101">
        <v>2</v>
      </c>
      <c r="B7" s="101" t="s">
        <v>15</v>
      </c>
      <c r="C7" s="104">
        <v>2.475</v>
      </c>
      <c r="D7" s="101">
        <v>1.455</v>
      </c>
      <c r="E7" s="101">
        <v>0.87</v>
      </c>
      <c r="F7" s="101">
        <v>0.7875</v>
      </c>
      <c r="G7" s="101">
        <v>0.435</v>
      </c>
      <c r="H7" s="101">
        <v>1.86</v>
      </c>
      <c r="I7" s="101">
        <v>1.68</v>
      </c>
      <c r="J7" s="101">
        <f t="shared" si="1"/>
        <v>9.5625</v>
      </c>
    </row>
    <row r="8" spans="1:10" s="96" customFormat="1" ht="30" customHeight="1">
      <c r="A8" s="101">
        <v>3</v>
      </c>
      <c r="B8" s="101" t="s">
        <v>16</v>
      </c>
      <c r="C8" s="104">
        <v>0.495</v>
      </c>
      <c r="D8" s="101">
        <v>0.255</v>
      </c>
      <c r="E8" s="101">
        <v>0.225</v>
      </c>
      <c r="F8" s="101">
        <v>0.1875</v>
      </c>
      <c r="G8" s="101">
        <v>0</v>
      </c>
      <c r="H8" s="101">
        <v>0</v>
      </c>
      <c r="I8" s="101">
        <v>0</v>
      </c>
      <c r="J8" s="101">
        <f t="shared" si="1"/>
        <v>1.1625</v>
      </c>
    </row>
    <row r="9" spans="1:10" s="96" customFormat="1" ht="30" customHeight="1">
      <c r="A9" s="101">
        <v>4</v>
      </c>
      <c r="B9" s="101" t="s">
        <v>17</v>
      </c>
      <c r="C9" s="104">
        <v>13.965</v>
      </c>
      <c r="D9" s="101">
        <v>9.51</v>
      </c>
      <c r="E9" s="101">
        <v>6.42</v>
      </c>
      <c r="F9" s="101">
        <v>5.9875</v>
      </c>
      <c r="G9" s="101">
        <v>2.07</v>
      </c>
      <c r="H9" s="101">
        <v>13.2</v>
      </c>
      <c r="I9" s="101">
        <v>9.41</v>
      </c>
      <c r="J9" s="101">
        <f t="shared" si="1"/>
        <v>60.5625</v>
      </c>
    </row>
    <row r="10" spans="1:10" s="96" customFormat="1" ht="30" customHeight="1">
      <c r="A10" s="101">
        <v>5</v>
      </c>
      <c r="B10" s="101" t="s">
        <v>18</v>
      </c>
      <c r="C10" s="104">
        <v>0.105</v>
      </c>
      <c r="D10" s="101">
        <v>0.045</v>
      </c>
      <c r="E10" s="101">
        <v>0.105</v>
      </c>
      <c r="F10" s="101">
        <v>0.1875</v>
      </c>
      <c r="G10" s="101">
        <v>0.015</v>
      </c>
      <c r="H10" s="101">
        <v>0.66</v>
      </c>
      <c r="I10" s="101">
        <v>0.24</v>
      </c>
      <c r="J10" s="101">
        <f t="shared" si="1"/>
        <v>1.3575000000000002</v>
      </c>
    </row>
    <row r="11" spans="1:10" s="96" customFormat="1" ht="30" customHeight="1">
      <c r="A11" s="101">
        <v>6</v>
      </c>
      <c r="B11" s="101" t="s">
        <v>19</v>
      </c>
      <c r="C11" s="104">
        <v>29.73</v>
      </c>
      <c r="D11" s="101">
        <v>16.125</v>
      </c>
      <c r="E11" s="101">
        <v>5.925</v>
      </c>
      <c r="F11" s="101">
        <v>6.1</v>
      </c>
      <c r="G11" s="101">
        <v>3.15</v>
      </c>
      <c r="H11" s="101">
        <v>16.26</v>
      </c>
      <c r="I11" s="101">
        <v>9.18</v>
      </c>
      <c r="J11" s="101">
        <f t="shared" si="1"/>
        <v>86.47</v>
      </c>
    </row>
    <row r="12" s="96" customFormat="1" ht="30" customHeight="1"/>
  </sheetData>
  <sheetProtection/>
  <mergeCells count="3">
    <mergeCell ref="A1:B1"/>
    <mergeCell ref="A2:J2"/>
    <mergeCell ref="I3:J3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.7513888888888889" right="0.7513888888888889" top="0.9840277777777777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5"/>
  <sheetViews>
    <sheetView workbookViewId="0" topLeftCell="A1">
      <selection activeCell="A1" sqref="A1"/>
    </sheetView>
  </sheetViews>
  <sheetFormatPr defaultColWidth="9.00390625" defaultRowHeight="14.25"/>
  <cols>
    <col min="1" max="1" width="13.50390625" style="92" customWidth="1"/>
    <col min="2" max="3" width="18.00390625" style="92" customWidth="1"/>
    <col min="4" max="4" width="17.25390625" style="92" customWidth="1"/>
    <col min="5" max="5" width="17.125" style="92" customWidth="1"/>
    <col min="6" max="6" width="13.50390625" style="92" customWidth="1"/>
    <col min="7" max="7" width="23.875" style="92" customWidth="1"/>
    <col min="8" max="16384" width="9.00390625" style="79" customWidth="1"/>
  </cols>
  <sheetData>
    <row r="1" ht="20.25">
      <c r="A1" s="93" t="s">
        <v>20</v>
      </c>
    </row>
    <row r="2" spans="1:7" ht="56.25" customHeight="1">
      <c r="A2" s="44" t="s">
        <v>21</v>
      </c>
      <c r="B2" s="44"/>
      <c r="C2" s="44"/>
      <c r="D2" s="44"/>
      <c r="E2" s="44"/>
      <c r="F2" s="44"/>
      <c r="G2" s="44"/>
    </row>
    <row r="3" spans="6:7" ht="23.25" customHeight="1">
      <c r="F3" s="94" t="s">
        <v>22</v>
      </c>
      <c r="G3" s="94"/>
    </row>
    <row r="4" spans="1:7" s="78" customFormat="1" ht="42" customHeight="1">
      <c r="A4" s="46" t="s">
        <v>4</v>
      </c>
      <c r="B4" s="82" t="s">
        <v>23</v>
      </c>
      <c r="C4" s="83"/>
      <c r="D4" s="83"/>
      <c r="E4" s="84"/>
      <c r="F4" s="82" t="s">
        <v>24</v>
      </c>
      <c r="G4" s="84"/>
    </row>
    <row r="5" spans="1:7" s="78" customFormat="1" ht="42.75" customHeight="1">
      <c r="A5" s="47"/>
      <c r="B5" s="19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9" t="s">
        <v>30</v>
      </c>
    </row>
    <row r="6" spans="1:7" s="78" customFormat="1" ht="42" customHeight="1">
      <c r="A6" s="48"/>
      <c r="B6" s="19" t="s">
        <v>31</v>
      </c>
      <c r="C6" s="19" t="s">
        <v>32</v>
      </c>
      <c r="D6" s="19" t="s">
        <v>33</v>
      </c>
      <c r="E6" s="19" t="s">
        <v>34</v>
      </c>
      <c r="F6" s="19" t="s">
        <v>35</v>
      </c>
      <c r="G6" s="19" t="s">
        <v>36</v>
      </c>
    </row>
    <row r="7" spans="1:7" s="91" customFormat="1" ht="30" customHeight="1">
      <c r="A7" s="9" t="s">
        <v>37</v>
      </c>
      <c r="B7" s="49">
        <f aca="true" t="shared" si="0" ref="B7:G7">B8+B11+B12+B13+B14+B15</f>
        <v>159</v>
      </c>
      <c r="C7" s="49">
        <f t="shared" si="0"/>
        <v>2786</v>
      </c>
      <c r="D7" s="49">
        <f t="shared" si="0"/>
        <v>310</v>
      </c>
      <c r="E7" s="49">
        <f t="shared" si="0"/>
        <v>22</v>
      </c>
      <c r="F7" s="49">
        <f t="shared" si="0"/>
        <v>3118</v>
      </c>
      <c r="G7" s="50">
        <f t="shared" si="0"/>
        <v>46.77000000000001</v>
      </c>
    </row>
    <row r="8" spans="1:7" s="78" customFormat="1" ht="30" customHeight="1">
      <c r="A8" s="87" t="s">
        <v>38</v>
      </c>
      <c r="B8" s="87">
        <f aca="true" t="shared" si="1" ref="B8:G8">SUM(B9:B10)</f>
        <v>2</v>
      </c>
      <c r="C8" s="87">
        <f t="shared" si="1"/>
        <v>0</v>
      </c>
      <c r="D8" s="87">
        <f t="shared" si="1"/>
        <v>0</v>
      </c>
      <c r="E8" s="87">
        <f t="shared" si="1"/>
        <v>0</v>
      </c>
      <c r="F8" s="87">
        <f t="shared" si="1"/>
        <v>0</v>
      </c>
      <c r="G8" s="95">
        <f t="shared" si="1"/>
        <v>0</v>
      </c>
    </row>
    <row r="9" spans="1:7" s="78" customFormat="1" ht="30" customHeight="1">
      <c r="A9" s="19" t="s">
        <v>39</v>
      </c>
      <c r="B9" s="19">
        <v>1</v>
      </c>
      <c r="C9" s="19"/>
      <c r="D9" s="19"/>
      <c r="E9" s="19"/>
      <c r="F9" s="19">
        <f aca="true" t="shared" si="2" ref="F9:F15">C9+D9+E9</f>
        <v>0</v>
      </c>
      <c r="G9" s="19">
        <f>F9*0.3*0.4</f>
        <v>0</v>
      </c>
    </row>
    <row r="10" spans="1:7" s="78" customFormat="1" ht="30" customHeight="1">
      <c r="A10" s="19" t="s">
        <v>40</v>
      </c>
      <c r="B10" s="19">
        <v>1</v>
      </c>
      <c r="C10" s="19"/>
      <c r="D10" s="19"/>
      <c r="E10" s="19"/>
      <c r="F10" s="19">
        <f t="shared" si="2"/>
        <v>0</v>
      </c>
      <c r="G10" s="19">
        <f>F10*0.3*0.4</f>
        <v>0</v>
      </c>
    </row>
    <row r="11" spans="1:7" s="78" customFormat="1" ht="30" customHeight="1">
      <c r="A11" s="19" t="s">
        <v>15</v>
      </c>
      <c r="B11" s="19">
        <v>83</v>
      </c>
      <c r="C11" s="19">
        <v>158</v>
      </c>
      <c r="D11" s="19">
        <f>5+1</f>
        <v>6</v>
      </c>
      <c r="E11" s="19">
        <v>1</v>
      </c>
      <c r="F11" s="19">
        <f t="shared" si="2"/>
        <v>165</v>
      </c>
      <c r="G11" s="19">
        <f>F11*0.3*0.05</f>
        <v>2.475</v>
      </c>
    </row>
    <row r="12" spans="1:7" s="78" customFormat="1" ht="30" customHeight="1">
      <c r="A12" s="19" t="s">
        <v>16</v>
      </c>
      <c r="B12" s="19">
        <v>1</v>
      </c>
      <c r="C12" s="19">
        <v>25</v>
      </c>
      <c r="D12" s="19">
        <v>8</v>
      </c>
      <c r="E12" s="19"/>
      <c r="F12" s="19">
        <f t="shared" si="2"/>
        <v>33</v>
      </c>
      <c r="G12" s="19">
        <f>F12*0.3*0.05</f>
        <v>0.49500000000000005</v>
      </c>
    </row>
    <row r="13" spans="1:7" s="78" customFormat="1" ht="30" customHeight="1">
      <c r="A13" s="19" t="s">
        <v>17</v>
      </c>
      <c r="B13" s="19">
        <v>27</v>
      </c>
      <c r="C13" s="19">
        <v>836</v>
      </c>
      <c r="D13" s="19">
        <f>59+22+12</f>
        <v>93</v>
      </c>
      <c r="E13" s="19">
        <v>2</v>
      </c>
      <c r="F13" s="19">
        <f t="shared" si="2"/>
        <v>931</v>
      </c>
      <c r="G13" s="19">
        <f>F13*0.3*0.05</f>
        <v>13.965000000000002</v>
      </c>
    </row>
    <row r="14" spans="1:7" s="78" customFormat="1" ht="30" customHeight="1">
      <c r="A14" s="19" t="s">
        <v>18</v>
      </c>
      <c r="B14" s="19">
        <v>40</v>
      </c>
      <c r="C14" s="19">
        <v>7</v>
      </c>
      <c r="D14" s="19"/>
      <c r="E14" s="19"/>
      <c r="F14" s="19">
        <f t="shared" si="2"/>
        <v>7</v>
      </c>
      <c r="G14" s="19">
        <f>F14*0.3*0.05</f>
        <v>0.10500000000000001</v>
      </c>
    </row>
    <row r="15" spans="1:7" s="78" customFormat="1" ht="30" customHeight="1">
      <c r="A15" s="19" t="s">
        <v>19</v>
      </c>
      <c r="B15" s="20">
        <v>6</v>
      </c>
      <c r="C15" s="19">
        <v>1760</v>
      </c>
      <c r="D15" s="20">
        <v>203</v>
      </c>
      <c r="E15" s="20">
        <v>19</v>
      </c>
      <c r="F15" s="19">
        <f t="shared" si="2"/>
        <v>1982</v>
      </c>
      <c r="G15" s="19">
        <f>F15*0.3*0.05</f>
        <v>29.730000000000004</v>
      </c>
    </row>
  </sheetData>
  <sheetProtection/>
  <mergeCells count="5">
    <mergeCell ref="A2:G2"/>
    <mergeCell ref="F3:G3"/>
    <mergeCell ref="B4:E4"/>
    <mergeCell ref="F4:G4"/>
    <mergeCell ref="A4:A6"/>
  </mergeCells>
  <printOptions horizontalCentered="1"/>
  <pageMargins left="0.7868055555555555" right="0.7868055555555555" top="0.5506944444444445" bottom="1" header="0.5" footer="0.5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5"/>
  <sheetViews>
    <sheetView workbookViewId="0" topLeftCell="A1">
      <selection activeCell="A2" sqref="A2:G2"/>
    </sheetView>
  </sheetViews>
  <sheetFormatPr defaultColWidth="9.00390625" defaultRowHeight="14.25"/>
  <cols>
    <col min="1" max="1" width="15.50390625" style="79" customWidth="1"/>
    <col min="2" max="2" width="17.875" style="79" customWidth="1"/>
    <col min="3" max="3" width="17.75390625" style="79" customWidth="1"/>
    <col min="4" max="4" width="17.375" style="79" customWidth="1"/>
    <col min="5" max="5" width="16.625" style="79" customWidth="1"/>
    <col min="6" max="6" width="13.25390625" style="79" customWidth="1"/>
    <col min="7" max="7" width="23.625" style="79" customWidth="1"/>
    <col min="8" max="16384" width="7.625" style="79" customWidth="1"/>
  </cols>
  <sheetData>
    <row r="1" ht="24.75" customHeight="1">
      <c r="A1" s="80" t="s">
        <v>41</v>
      </c>
    </row>
    <row r="2" spans="1:7" ht="57" customHeight="1">
      <c r="A2" s="44" t="s">
        <v>42</v>
      </c>
      <c r="B2" s="44"/>
      <c r="C2" s="44"/>
      <c r="D2" s="44"/>
      <c r="E2" s="44"/>
      <c r="F2" s="44"/>
      <c r="G2" s="44"/>
    </row>
    <row r="3" spans="6:7" ht="23.25" customHeight="1">
      <c r="F3" s="81" t="s">
        <v>22</v>
      </c>
      <c r="G3" s="81"/>
    </row>
    <row r="4" spans="1:7" s="78" customFormat="1" ht="33.75" customHeight="1">
      <c r="A4" s="46" t="s">
        <v>4</v>
      </c>
      <c r="B4" s="82" t="s">
        <v>23</v>
      </c>
      <c r="C4" s="83"/>
      <c r="D4" s="83"/>
      <c r="E4" s="84"/>
      <c r="F4" s="82" t="s">
        <v>24</v>
      </c>
      <c r="G4" s="84"/>
    </row>
    <row r="5" spans="1:7" s="78" customFormat="1" ht="33.75" customHeight="1">
      <c r="A5" s="47"/>
      <c r="B5" s="19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9" t="s">
        <v>30</v>
      </c>
    </row>
    <row r="6" spans="1:7" s="78" customFormat="1" ht="45" customHeight="1">
      <c r="A6" s="48"/>
      <c r="B6" s="19" t="s">
        <v>31</v>
      </c>
      <c r="C6" s="19" t="s">
        <v>32</v>
      </c>
      <c r="D6" s="19" t="s">
        <v>33</v>
      </c>
      <c r="E6" s="19" t="s">
        <v>34</v>
      </c>
      <c r="F6" s="19" t="s">
        <v>35</v>
      </c>
      <c r="G6" s="19" t="s">
        <v>36</v>
      </c>
    </row>
    <row r="7" spans="1:7" s="78" customFormat="1" ht="30" customHeight="1">
      <c r="A7" s="87" t="s">
        <v>37</v>
      </c>
      <c r="B7" s="88">
        <f aca="true" t="shared" si="0" ref="B7:G7">B8+B11+B12+B13+B14+B15</f>
        <v>70</v>
      </c>
      <c r="C7" s="88">
        <f t="shared" si="0"/>
        <v>1692</v>
      </c>
      <c r="D7" s="88">
        <f t="shared" si="0"/>
        <v>128</v>
      </c>
      <c r="E7" s="88">
        <f t="shared" si="0"/>
        <v>6</v>
      </c>
      <c r="F7" s="88">
        <f t="shared" si="0"/>
        <v>1826</v>
      </c>
      <c r="G7" s="89">
        <f t="shared" si="0"/>
        <v>27.39</v>
      </c>
    </row>
    <row r="8" spans="1:7" s="78" customFormat="1" ht="30" customHeight="1">
      <c r="A8" s="87" t="s">
        <v>38</v>
      </c>
      <c r="B8" s="87">
        <f aca="true" t="shared" si="1" ref="B8:G8">SUM(B9:B10)</f>
        <v>3</v>
      </c>
      <c r="C8" s="87">
        <f t="shared" si="1"/>
        <v>0</v>
      </c>
      <c r="D8" s="87">
        <f t="shared" si="1"/>
        <v>0</v>
      </c>
      <c r="E8" s="87">
        <f t="shared" si="1"/>
        <v>0</v>
      </c>
      <c r="F8" s="87">
        <f t="shared" si="1"/>
        <v>0</v>
      </c>
      <c r="G8" s="87">
        <f t="shared" si="1"/>
        <v>0</v>
      </c>
    </row>
    <row r="9" spans="1:7" s="78" customFormat="1" ht="30" customHeight="1">
      <c r="A9" s="19" t="s">
        <v>43</v>
      </c>
      <c r="B9" s="19">
        <v>1</v>
      </c>
      <c r="C9" s="19"/>
      <c r="D9" s="19"/>
      <c r="E9" s="19"/>
      <c r="F9" s="19">
        <f aca="true" t="shared" si="2" ref="F9:F15">C9+D9+E9</f>
        <v>0</v>
      </c>
      <c r="G9" s="19">
        <f>F9*0.3*0.4</f>
        <v>0</v>
      </c>
    </row>
    <row r="10" spans="1:7" s="78" customFormat="1" ht="30" customHeight="1">
      <c r="A10" s="19" t="s">
        <v>44</v>
      </c>
      <c r="B10" s="19">
        <v>2</v>
      </c>
      <c r="C10" s="19"/>
      <c r="D10" s="19"/>
      <c r="E10" s="19"/>
      <c r="F10" s="19">
        <f t="shared" si="2"/>
        <v>0</v>
      </c>
      <c r="G10" s="19">
        <f>F10*0.3*0.4</f>
        <v>0</v>
      </c>
    </row>
    <row r="11" spans="1:7" s="78" customFormat="1" ht="30" customHeight="1">
      <c r="A11" s="90" t="s">
        <v>15</v>
      </c>
      <c r="B11" s="90">
        <v>38</v>
      </c>
      <c r="C11" s="90">
        <v>86</v>
      </c>
      <c r="D11" s="90">
        <f>7+2+1</f>
        <v>10</v>
      </c>
      <c r="E11" s="90">
        <v>1</v>
      </c>
      <c r="F11" s="19">
        <f t="shared" si="2"/>
        <v>97</v>
      </c>
      <c r="G11" s="19">
        <f>F11*0.3*0.05</f>
        <v>1.455</v>
      </c>
    </row>
    <row r="12" spans="1:7" s="78" customFormat="1" ht="30" customHeight="1">
      <c r="A12" s="19" t="s">
        <v>16</v>
      </c>
      <c r="B12" s="19">
        <v>1</v>
      </c>
      <c r="C12" s="19">
        <v>15</v>
      </c>
      <c r="D12" s="19">
        <v>2</v>
      </c>
      <c r="E12" s="19"/>
      <c r="F12" s="19">
        <f t="shared" si="2"/>
        <v>17</v>
      </c>
      <c r="G12" s="19">
        <f>F12*0.3*0.05</f>
        <v>0.255</v>
      </c>
    </row>
    <row r="13" spans="1:7" s="78" customFormat="1" ht="30" customHeight="1">
      <c r="A13" s="19" t="s">
        <v>17</v>
      </c>
      <c r="B13" s="19">
        <v>7</v>
      </c>
      <c r="C13" s="19">
        <v>581</v>
      </c>
      <c r="D13" s="19">
        <f>43+9</f>
        <v>52</v>
      </c>
      <c r="E13" s="19">
        <v>1</v>
      </c>
      <c r="F13" s="19">
        <f t="shared" si="2"/>
        <v>634</v>
      </c>
      <c r="G13" s="19">
        <f>F13*0.3*0.05</f>
        <v>9.51</v>
      </c>
    </row>
    <row r="14" spans="1:7" s="78" customFormat="1" ht="30" customHeight="1">
      <c r="A14" s="19" t="s">
        <v>18</v>
      </c>
      <c r="B14" s="19">
        <v>19</v>
      </c>
      <c r="C14" s="19">
        <v>3</v>
      </c>
      <c r="D14" s="19"/>
      <c r="E14" s="19"/>
      <c r="F14" s="19">
        <f t="shared" si="2"/>
        <v>3</v>
      </c>
      <c r="G14" s="19">
        <f>F14*0.3*0.05</f>
        <v>0.045</v>
      </c>
    </row>
    <row r="15" spans="1:7" s="86" customFormat="1" ht="30" customHeight="1">
      <c r="A15" s="19" t="s">
        <v>19</v>
      </c>
      <c r="B15" s="20">
        <v>2</v>
      </c>
      <c r="C15" s="19">
        <v>1007</v>
      </c>
      <c r="D15" s="20">
        <v>64</v>
      </c>
      <c r="E15" s="20">
        <v>4</v>
      </c>
      <c r="F15" s="19">
        <f t="shared" si="2"/>
        <v>1075</v>
      </c>
      <c r="G15" s="19">
        <f>F15*0.3*0.05</f>
        <v>16.125</v>
      </c>
    </row>
  </sheetData>
  <sheetProtection/>
  <mergeCells count="5">
    <mergeCell ref="A2:G2"/>
    <mergeCell ref="F3:G3"/>
    <mergeCell ref="B4:E4"/>
    <mergeCell ref="F4:G4"/>
    <mergeCell ref="A4:A6"/>
  </mergeCells>
  <printOptions horizontalCentered="1"/>
  <pageMargins left="0.7868055555555555" right="0.7868055555555555" top="0.4798611111111111" bottom="1" header="0.5" footer="0.5"/>
  <pageSetup fitToHeight="1" fitToWidth="1" horizontalDpi="600" verticalDpi="6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6"/>
  <sheetViews>
    <sheetView workbookViewId="0" topLeftCell="A1">
      <selection activeCell="I4" sqref="I4"/>
    </sheetView>
  </sheetViews>
  <sheetFormatPr defaultColWidth="9.00390625" defaultRowHeight="14.25"/>
  <cols>
    <col min="1" max="1" width="14.50390625" style="79" customWidth="1"/>
    <col min="2" max="2" width="17.50390625" style="79" customWidth="1"/>
    <col min="3" max="3" width="18.125" style="79" customWidth="1"/>
    <col min="4" max="4" width="19.125" style="79" customWidth="1"/>
    <col min="5" max="5" width="17.375" style="79" customWidth="1"/>
    <col min="6" max="6" width="16.625" style="79" customWidth="1"/>
    <col min="7" max="7" width="13.25390625" style="79" customWidth="1"/>
    <col min="8" max="8" width="22.25390625" style="79" customWidth="1"/>
    <col min="9" max="16384" width="9.00390625" style="79" customWidth="1"/>
  </cols>
  <sheetData>
    <row r="1" ht="20.25">
      <c r="A1" s="80" t="s">
        <v>45</v>
      </c>
    </row>
    <row r="2" spans="1:8" ht="43.5" customHeight="1">
      <c r="A2" s="44" t="s">
        <v>46</v>
      </c>
      <c r="B2" s="44"/>
      <c r="C2" s="44"/>
      <c r="D2" s="44"/>
      <c r="E2" s="44"/>
      <c r="F2" s="44"/>
      <c r="G2" s="44"/>
      <c r="H2" s="44"/>
    </row>
    <row r="3" spans="7:8" s="78" customFormat="1" ht="27" customHeight="1">
      <c r="G3" s="81" t="s">
        <v>22</v>
      </c>
      <c r="H3" s="81"/>
    </row>
    <row r="4" spans="1:8" s="40" customFormat="1" ht="45" customHeight="1">
      <c r="A4" s="46" t="s">
        <v>4</v>
      </c>
      <c r="B4" s="82" t="s">
        <v>23</v>
      </c>
      <c r="C4" s="83"/>
      <c r="D4" s="83"/>
      <c r="E4" s="83"/>
      <c r="F4" s="84"/>
      <c r="G4" s="82" t="s">
        <v>24</v>
      </c>
      <c r="H4" s="84"/>
    </row>
    <row r="5" spans="1:8" s="40" customFormat="1" ht="41.25" customHeight="1">
      <c r="A5" s="47"/>
      <c r="B5" s="19" t="s">
        <v>25</v>
      </c>
      <c r="C5" s="19" t="s">
        <v>26</v>
      </c>
      <c r="D5" s="19" t="s">
        <v>27</v>
      </c>
      <c r="E5" s="19" t="s">
        <v>28</v>
      </c>
      <c r="F5" s="19" t="s">
        <v>47</v>
      </c>
      <c r="G5" s="19" t="s">
        <v>29</v>
      </c>
      <c r="H5" s="19" t="s">
        <v>30</v>
      </c>
    </row>
    <row r="6" spans="1:8" s="40" customFormat="1" ht="41.25" customHeight="1">
      <c r="A6" s="48"/>
      <c r="B6" s="19" t="s">
        <v>31</v>
      </c>
      <c r="C6" s="19" t="s">
        <v>32</v>
      </c>
      <c r="D6" s="19" t="s">
        <v>33</v>
      </c>
      <c r="E6" s="19" t="s">
        <v>34</v>
      </c>
      <c r="F6" s="19" t="s">
        <v>48</v>
      </c>
      <c r="G6" s="19" t="s">
        <v>49</v>
      </c>
      <c r="H6" s="19" t="s">
        <v>50</v>
      </c>
    </row>
    <row r="7" spans="1:8" s="40" customFormat="1" ht="30" customHeight="1">
      <c r="A7" s="9" t="s">
        <v>37</v>
      </c>
      <c r="B7" s="49">
        <f>B8+B12+B13+B14+B15+B16</f>
        <v>111</v>
      </c>
      <c r="C7" s="49">
        <f aca="true" t="shared" si="0" ref="C7:H7">C8+C12+C13+C14+C15+C16</f>
        <v>774</v>
      </c>
      <c r="D7" s="49">
        <f t="shared" si="0"/>
        <v>128</v>
      </c>
      <c r="E7" s="49">
        <f t="shared" si="0"/>
        <v>1</v>
      </c>
      <c r="F7" s="49">
        <f t="shared" si="0"/>
        <v>0</v>
      </c>
      <c r="G7" s="49">
        <f t="shared" si="0"/>
        <v>903</v>
      </c>
      <c r="H7" s="85">
        <f t="shared" si="0"/>
        <v>13.545000000000002</v>
      </c>
    </row>
    <row r="8" spans="1:8" s="40" customFormat="1" ht="30" customHeight="1">
      <c r="A8" s="9" t="s">
        <v>38</v>
      </c>
      <c r="B8" s="9">
        <f aca="true" t="shared" si="1" ref="B8:H8">SUM(B9:B11)</f>
        <v>70</v>
      </c>
      <c r="C8" s="9">
        <f t="shared" si="1"/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</row>
    <row r="9" spans="1:8" s="40" customFormat="1" ht="30" customHeight="1">
      <c r="A9" s="19" t="s">
        <v>51</v>
      </c>
      <c r="B9" s="19">
        <v>24</v>
      </c>
      <c r="C9" s="19"/>
      <c r="D9" s="19"/>
      <c r="E9" s="19"/>
      <c r="F9" s="19"/>
      <c r="G9" s="19">
        <f aca="true" t="shared" si="2" ref="G9:G16">C9+D9+E9+F9</f>
        <v>0</v>
      </c>
      <c r="H9" s="19">
        <f>G9*0.3*0.4</f>
        <v>0</v>
      </c>
    </row>
    <row r="10" spans="1:8" s="40" customFormat="1" ht="30" customHeight="1">
      <c r="A10" s="19" t="s">
        <v>52</v>
      </c>
      <c r="B10" s="19">
        <v>9</v>
      </c>
      <c r="C10" s="19"/>
      <c r="D10" s="19"/>
      <c r="E10" s="19"/>
      <c r="F10" s="19"/>
      <c r="G10" s="19">
        <f t="shared" si="2"/>
        <v>0</v>
      </c>
      <c r="H10" s="19">
        <f>G10*0.3*0.4</f>
        <v>0</v>
      </c>
    </row>
    <row r="11" spans="1:8" s="40" customFormat="1" ht="30" customHeight="1">
      <c r="A11" s="19" t="s">
        <v>53</v>
      </c>
      <c r="B11" s="19">
        <v>37</v>
      </c>
      <c r="C11" s="19"/>
      <c r="D11" s="19"/>
      <c r="E11" s="19"/>
      <c r="F11" s="19"/>
      <c r="G11" s="19">
        <f t="shared" si="2"/>
        <v>0</v>
      </c>
      <c r="H11" s="19">
        <f>G11*0.3*0.4</f>
        <v>0</v>
      </c>
    </row>
    <row r="12" spans="1:8" s="40" customFormat="1" ht="30" customHeight="1">
      <c r="A12" s="19" t="s">
        <v>15</v>
      </c>
      <c r="B12" s="19">
        <v>15</v>
      </c>
      <c r="C12" s="19">
        <v>47</v>
      </c>
      <c r="D12" s="19">
        <f>10+1</f>
        <v>11</v>
      </c>
      <c r="E12" s="19"/>
      <c r="F12" s="19"/>
      <c r="G12" s="19">
        <f t="shared" si="2"/>
        <v>58</v>
      </c>
      <c r="H12" s="19">
        <f>G12*0.3*0.05</f>
        <v>0.87</v>
      </c>
    </row>
    <row r="13" spans="1:8" s="40" customFormat="1" ht="30" customHeight="1">
      <c r="A13" s="19" t="s">
        <v>16</v>
      </c>
      <c r="B13" s="19">
        <v>1</v>
      </c>
      <c r="C13" s="19">
        <v>9</v>
      </c>
      <c r="D13" s="19">
        <v>6</v>
      </c>
      <c r="E13" s="19"/>
      <c r="F13" s="19"/>
      <c r="G13" s="19">
        <f t="shared" si="2"/>
        <v>15</v>
      </c>
      <c r="H13" s="19">
        <f>G13*0.3*0.05</f>
        <v>0.225</v>
      </c>
    </row>
    <row r="14" spans="1:8" s="40" customFormat="1" ht="30" customHeight="1">
      <c r="A14" s="19" t="s">
        <v>17</v>
      </c>
      <c r="B14" s="19">
        <v>2</v>
      </c>
      <c r="C14" s="19">
        <v>351</v>
      </c>
      <c r="D14" s="19">
        <v>76</v>
      </c>
      <c r="E14" s="19">
        <v>1</v>
      </c>
      <c r="F14" s="19"/>
      <c r="G14" s="19">
        <f t="shared" si="2"/>
        <v>428</v>
      </c>
      <c r="H14" s="19">
        <f>G14*0.3*0.05</f>
        <v>6.420000000000001</v>
      </c>
    </row>
    <row r="15" spans="1:8" s="40" customFormat="1" ht="30" customHeight="1">
      <c r="A15" s="19" t="s">
        <v>18</v>
      </c>
      <c r="B15" s="19">
        <v>22</v>
      </c>
      <c r="C15" s="19">
        <v>4</v>
      </c>
      <c r="D15" s="19">
        <v>3</v>
      </c>
      <c r="E15" s="19"/>
      <c r="F15" s="19"/>
      <c r="G15" s="19">
        <f t="shared" si="2"/>
        <v>7</v>
      </c>
      <c r="H15" s="19">
        <f>G15*0.3*0.05</f>
        <v>0.10500000000000001</v>
      </c>
    </row>
    <row r="16" spans="1:8" s="40" customFormat="1" ht="30" customHeight="1">
      <c r="A16" s="19" t="s">
        <v>19</v>
      </c>
      <c r="B16" s="20">
        <v>1</v>
      </c>
      <c r="C16" s="20">
        <v>363</v>
      </c>
      <c r="D16" s="20">
        <v>32</v>
      </c>
      <c r="E16" s="20"/>
      <c r="F16" s="20"/>
      <c r="G16" s="19">
        <f t="shared" si="2"/>
        <v>395</v>
      </c>
      <c r="H16" s="19">
        <f>G16*0.3*0.05</f>
        <v>5.925000000000001</v>
      </c>
    </row>
  </sheetData>
  <sheetProtection/>
  <mergeCells count="5">
    <mergeCell ref="A2:H2"/>
    <mergeCell ref="G3:H3"/>
    <mergeCell ref="B4:F4"/>
    <mergeCell ref="G4:H4"/>
    <mergeCell ref="A4:A6"/>
  </mergeCells>
  <printOptions horizontalCentered="1"/>
  <pageMargins left="0.7868055555555555" right="0.7868055555555555" top="0.6416666666666667" bottom="1" header="0.5" footer="0.5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17"/>
  <sheetViews>
    <sheetView workbookViewId="0" topLeftCell="A1">
      <selection activeCell="P3" sqref="P3:R3"/>
    </sheetView>
  </sheetViews>
  <sheetFormatPr defaultColWidth="9.00390625" defaultRowHeight="14.25"/>
  <cols>
    <col min="1" max="1" width="13.375" style="53" customWidth="1"/>
    <col min="2" max="15" width="6.25390625" style="53" customWidth="1"/>
    <col min="16" max="16" width="9.50390625" style="53" customWidth="1"/>
    <col min="17" max="17" width="8.00390625" style="53" customWidth="1"/>
    <col min="18" max="18" width="24.25390625" style="53" customWidth="1"/>
    <col min="19" max="16384" width="9.00390625" style="53" customWidth="1"/>
  </cols>
  <sheetData>
    <row r="1" ht="20.25">
      <c r="A1" s="54" t="s">
        <v>54</v>
      </c>
    </row>
    <row r="2" spans="1:18" ht="4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6:18" s="51" customFormat="1" ht="25.5" customHeight="1">
      <c r="P3" s="70" t="s">
        <v>22</v>
      </c>
      <c r="Q3" s="70"/>
      <c r="R3" s="70"/>
    </row>
    <row r="4" spans="1:18" s="51" customFormat="1" ht="48.75" customHeight="1">
      <c r="A4" s="56" t="s">
        <v>4</v>
      </c>
      <c r="B4" s="57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71" t="s">
        <v>56</v>
      </c>
      <c r="Q4" s="71"/>
      <c r="R4" s="71"/>
    </row>
    <row r="5" spans="1:18" s="51" customFormat="1" ht="86.25" customHeight="1">
      <c r="A5" s="59"/>
      <c r="B5" s="57" t="s">
        <v>57</v>
      </c>
      <c r="C5" s="58"/>
      <c r="D5" s="58"/>
      <c r="E5" s="58"/>
      <c r="F5" s="60"/>
      <c r="G5" s="61" t="s">
        <v>58</v>
      </c>
      <c r="H5" s="62"/>
      <c r="I5" s="62"/>
      <c r="J5" s="72"/>
      <c r="K5" s="61" t="s">
        <v>59</v>
      </c>
      <c r="L5" s="62"/>
      <c r="M5" s="62"/>
      <c r="N5" s="72"/>
      <c r="O5" s="73" t="s">
        <v>60</v>
      </c>
      <c r="P5" s="63" t="s">
        <v>61</v>
      </c>
      <c r="Q5" s="63" t="s">
        <v>62</v>
      </c>
      <c r="R5" s="71" t="s">
        <v>30</v>
      </c>
    </row>
    <row r="6" spans="1:18" s="51" customFormat="1" ht="43.5" customHeight="1">
      <c r="A6" s="59"/>
      <c r="B6" s="63" t="s">
        <v>25</v>
      </c>
      <c r="C6" s="63" t="s">
        <v>26</v>
      </c>
      <c r="D6" s="63" t="s">
        <v>27</v>
      </c>
      <c r="E6" s="63" t="s">
        <v>28</v>
      </c>
      <c r="F6" s="63" t="s">
        <v>47</v>
      </c>
      <c r="G6" s="63" t="s">
        <v>25</v>
      </c>
      <c r="H6" s="63" t="s">
        <v>63</v>
      </c>
      <c r="I6" s="63" t="s">
        <v>27</v>
      </c>
      <c r="J6" s="63" t="s">
        <v>28</v>
      </c>
      <c r="K6" s="63" t="s">
        <v>25</v>
      </c>
      <c r="L6" s="63" t="s">
        <v>63</v>
      </c>
      <c r="M6" s="63" t="s">
        <v>27</v>
      </c>
      <c r="N6" s="63" t="s">
        <v>28</v>
      </c>
      <c r="O6" s="74"/>
      <c r="P6" s="75" t="s">
        <v>64</v>
      </c>
      <c r="Q6" s="75" t="s">
        <v>65</v>
      </c>
      <c r="R6" s="75" t="s">
        <v>66</v>
      </c>
    </row>
    <row r="7" spans="1:18" s="51" customFormat="1" ht="33" customHeight="1">
      <c r="A7" s="64"/>
      <c r="B7" s="63" t="s">
        <v>31</v>
      </c>
      <c r="C7" s="63" t="s">
        <v>32</v>
      </c>
      <c r="D7" s="63" t="s">
        <v>33</v>
      </c>
      <c r="E7" s="63" t="s">
        <v>34</v>
      </c>
      <c r="F7" s="63" t="s">
        <v>48</v>
      </c>
      <c r="G7" s="63" t="s">
        <v>67</v>
      </c>
      <c r="H7" s="63" t="s">
        <v>68</v>
      </c>
      <c r="I7" s="63" t="s">
        <v>69</v>
      </c>
      <c r="J7" s="63" t="s">
        <v>70</v>
      </c>
      <c r="K7" s="63" t="s">
        <v>71</v>
      </c>
      <c r="L7" s="63" t="s">
        <v>72</v>
      </c>
      <c r="M7" s="63" t="s">
        <v>73</v>
      </c>
      <c r="N7" s="63" t="s">
        <v>74</v>
      </c>
      <c r="O7" s="63" t="s">
        <v>75</v>
      </c>
      <c r="P7" s="76"/>
      <c r="Q7" s="76"/>
      <c r="R7" s="76"/>
    </row>
    <row r="8" spans="1:18" s="52" customFormat="1" ht="30" customHeight="1">
      <c r="A8" s="65" t="s">
        <v>37</v>
      </c>
      <c r="B8" s="66">
        <f>B9+B13+B14+B15+B16+B17</f>
        <v>111</v>
      </c>
      <c r="C8" s="66">
        <f aca="true" t="shared" si="0" ref="C8:R8">C9+C13+C14+C15+C16+C17</f>
        <v>774</v>
      </c>
      <c r="D8" s="66">
        <f t="shared" si="0"/>
        <v>128</v>
      </c>
      <c r="E8" s="66">
        <f t="shared" si="0"/>
        <v>1</v>
      </c>
      <c r="F8" s="66">
        <f t="shared" si="0"/>
        <v>0</v>
      </c>
      <c r="G8" s="66">
        <f t="shared" si="0"/>
        <v>19</v>
      </c>
      <c r="H8" s="66">
        <f t="shared" si="0"/>
        <v>123</v>
      </c>
      <c r="I8" s="66">
        <f t="shared" si="0"/>
        <v>25</v>
      </c>
      <c r="J8" s="66">
        <f t="shared" si="0"/>
        <v>0</v>
      </c>
      <c r="K8" s="66">
        <f t="shared" si="0"/>
        <v>0</v>
      </c>
      <c r="L8" s="66">
        <f t="shared" si="0"/>
        <v>9</v>
      </c>
      <c r="M8" s="66">
        <f t="shared" si="0"/>
        <v>0</v>
      </c>
      <c r="N8" s="66">
        <f t="shared" si="0"/>
        <v>0</v>
      </c>
      <c r="O8" s="66">
        <f t="shared" si="0"/>
        <v>0</v>
      </c>
      <c r="P8" s="66">
        <f t="shared" si="0"/>
        <v>903</v>
      </c>
      <c r="Q8" s="66">
        <f t="shared" si="0"/>
        <v>157</v>
      </c>
      <c r="R8" s="77">
        <f t="shared" si="0"/>
        <v>13.25</v>
      </c>
    </row>
    <row r="9" spans="1:18" s="52" customFormat="1" ht="30" customHeight="1">
      <c r="A9" s="65" t="s">
        <v>38</v>
      </c>
      <c r="B9" s="67">
        <f>SUM(B10:B12)</f>
        <v>70</v>
      </c>
      <c r="C9" s="67">
        <f aca="true" t="shared" si="1" ref="C9:R9">SUM(C10:C12)</f>
        <v>0</v>
      </c>
      <c r="D9" s="67">
        <f t="shared" si="1"/>
        <v>0</v>
      </c>
      <c r="E9" s="67">
        <f t="shared" si="1"/>
        <v>0</v>
      </c>
      <c r="F9" s="67">
        <f t="shared" si="1"/>
        <v>0</v>
      </c>
      <c r="G9" s="67">
        <f t="shared" si="1"/>
        <v>13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</row>
    <row r="10" spans="1:18" s="51" customFormat="1" ht="30" customHeight="1">
      <c r="A10" s="68" t="s">
        <v>51</v>
      </c>
      <c r="B10" s="69">
        <v>24</v>
      </c>
      <c r="C10" s="69"/>
      <c r="D10" s="69"/>
      <c r="E10" s="69"/>
      <c r="F10" s="69"/>
      <c r="G10" s="69">
        <v>5</v>
      </c>
      <c r="H10" s="69"/>
      <c r="I10" s="69"/>
      <c r="J10" s="69"/>
      <c r="K10" s="69"/>
      <c r="L10" s="69"/>
      <c r="M10" s="69"/>
      <c r="N10" s="69"/>
      <c r="O10" s="69"/>
      <c r="P10" s="69">
        <f>C10+D10+E10+F10</f>
        <v>0</v>
      </c>
      <c r="Q10" s="69">
        <f>H10+I10+J10+L10+M10+N10+O10</f>
        <v>0</v>
      </c>
      <c r="R10" s="69">
        <f>(P10+Q10)*0.25*0.4</f>
        <v>0</v>
      </c>
    </row>
    <row r="11" spans="1:18" s="51" customFormat="1" ht="30" customHeight="1">
      <c r="A11" s="68" t="s">
        <v>52</v>
      </c>
      <c r="B11" s="69">
        <v>9</v>
      </c>
      <c r="C11" s="69"/>
      <c r="D11" s="69"/>
      <c r="E11" s="69"/>
      <c r="F11" s="69"/>
      <c r="G11" s="69">
        <v>5</v>
      </c>
      <c r="H11" s="69"/>
      <c r="I11" s="69"/>
      <c r="J11" s="69"/>
      <c r="K11" s="69"/>
      <c r="L11" s="69"/>
      <c r="M11" s="69"/>
      <c r="N11" s="69"/>
      <c r="O11" s="69"/>
      <c r="P11" s="69">
        <f aca="true" t="shared" si="2" ref="P11:P17">C11+D11+E11+F11</f>
        <v>0</v>
      </c>
      <c r="Q11" s="69">
        <f aca="true" t="shared" si="3" ref="Q11:Q17">H11+I11+J11+L11+M11+N11+O11</f>
        <v>0</v>
      </c>
      <c r="R11" s="69">
        <f>(P11+Q11)*0.25*0.4</f>
        <v>0</v>
      </c>
    </row>
    <row r="12" spans="1:18" s="51" customFormat="1" ht="30" customHeight="1">
      <c r="A12" s="68" t="s">
        <v>53</v>
      </c>
      <c r="B12" s="69">
        <v>37</v>
      </c>
      <c r="C12" s="69"/>
      <c r="D12" s="69"/>
      <c r="E12" s="69"/>
      <c r="F12" s="69"/>
      <c r="G12" s="69">
        <v>3</v>
      </c>
      <c r="H12" s="69"/>
      <c r="I12" s="69"/>
      <c r="J12" s="69"/>
      <c r="K12" s="69"/>
      <c r="L12" s="69"/>
      <c r="M12" s="69"/>
      <c r="N12" s="69"/>
      <c r="O12" s="69"/>
      <c r="P12" s="69">
        <f t="shared" si="2"/>
        <v>0</v>
      </c>
      <c r="Q12" s="69">
        <f t="shared" si="3"/>
        <v>0</v>
      </c>
      <c r="R12" s="69">
        <f>(P12+Q12)*0.25*0.4</f>
        <v>0</v>
      </c>
    </row>
    <row r="13" spans="1:18" s="51" customFormat="1" ht="30" customHeight="1">
      <c r="A13" s="68" t="s">
        <v>15</v>
      </c>
      <c r="B13" s="69">
        <v>15</v>
      </c>
      <c r="C13" s="69">
        <v>47</v>
      </c>
      <c r="D13" s="69">
        <f>10+1</f>
        <v>11</v>
      </c>
      <c r="E13" s="69"/>
      <c r="F13" s="69"/>
      <c r="G13" s="69"/>
      <c r="H13" s="69">
        <v>2</v>
      </c>
      <c r="I13" s="69">
        <v>3</v>
      </c>
      <c r="J13" s="69"/>
      <c r="K13" s="69"/>
      <c r="L13" s="69"/>
      <c r="M13" s="69"/>
      <c r="N13" s="69"/>
      <c r="O13" s="69"/>
      <c r="P13" s="69">
        <f t="shared" si="2"/>
        <v>58</v>
      </c>
      <c r="Q13" s="69">
        <f t="shared" si="3"/>
        <v>5</v>
      </c>
      <c r="R13" s="69">
        <f>(P13+Q13)*0.25*0.05</f>
        <v>0.7875000000000001</v>
      </c>
    </row>
    <row r="14" spans="1:18" s="51" customFormat="1" ht="30" customHeight="1">
      <c r="A14" s="68" t="s">
        <v>16</v>
      </c>
      <c r="B14" s="69">
        <v>1</v>
      </c>
      <c r="C14" s="69">
        <v>9</v>
      </c>
      <c r="D14" s="69">
        <v>6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>
        <f t="shared" si="2"/>
        <v>15</v>
      </c>
      <c r="Q14" s="69">
        <f t="shared" si="3"/>
        <v>0</v>
      </c>
      <c r="R14" s="69">
        <f>(P14+Q14)*0.25*0.05</f>
        <v>0.1875</v>
      </c>
    </row>
    <row r="15" spans="1:18" s="51" customFormat="1" ht="30" customHeight="1">
      <c r="A15" s="68" t="s">
        <v>17</v>
      </c>
      <c r="B15" s="69">
        <v>2</v>
      </c>
      <c r="C15" s="69">
        <v>351</v>
      </c>
      <c r="D15" s="69">
        <v>76</v>
      </c>
      <c r="E15" s="69">
        <v>1</v>
      </c>
      <c r="F15" s="69"/>
      <c r="G15" s="69">
        <v>1</v>
      </c>
      <c r="H15" s="69">
        <v>37</v>
      </c>
      <c r="I15" s="69">
        <f>9+2</f>
        <v>11</v>
      </c>
      <c r="J15" s="69"/>
      <c r="K15" s="69"/>
      <c r="L15" s="69">
        <v>3</v>
      </c>
      <c r="M15" s="69"/>
      <c r="N15" s="69"/>
      <c r="O15" s="69"/>
      <c r="P15" s="69">
        <f t="shared" si="2"/>
        <v>428</v>
      </c>
      <c r="Q15" s="69">
        <f t="shared" si="3"/>
        <v>51</v>
      </c>
      <c r="R15" s="69">
        <f>(P15+Q15)*0.25*0.05</f>
        <v>5.987500000000001</v>
      </c>
    </row>
    <row r="16" spans="1:18" s="51" customFormat="1" ht="30" customHeight="1">
      <c r="A16" s="68" t="s">
        <v>18</v>
      </c>
      <c r="B16" s="69">
        <v>22</v>
      </c>
      <c r="C16" s="69">
        <v>4</v>
      </c>
      <c r="D16" s="69">
        <v>3</v>
      </c>
      <c r="E16" s="69"/>
      <c r="F16" s="69"/>
      <c r="G16" s="69">
        <v>5</v>
      </c>
      <c r="H16" s="69">
        <v>6</v>
      </c>
      <c r="I16" s="69">
        <v>2</v>
      </c>
      <c r="J16" s="69"/>
      <c r="K16" s="69"/>
      <c r="L16" s="69"/>
      <c r="M16" s="69"/>
      <c r="N16" s="69"/>
      <c r="O16" s="69"/>
      <c r="P16" s="69">
        <f t="shared" si="2"/>
        <v>7</v>
      </c>
      <c r="Q16" s="69">
        <f t="shared" si="3"/>
        <v>8</v>
      </c>
      <c r="R16" s="69">
        <f>(P16+Q16)*0.25*0.05</f>
        <v>0.1875</v>
      </c>
    </row>
    <row r="17" spans="1:18" s="51" customFormat="1" ht="30" customHeight="1">
      <c r="A17" s="68" t="s">
        <v>19</v>
      </c>
      <c r="B17" s="20">
        <v>1</v>
      </c>
      <c r="C17" s="20">
        <v>363</v>
      </c>
      <c r="D17" s="20">
        <v>32</v>
      </c>
      <c r="E17" s="20"/>
      <c r="F17" s="20"/>
      <c r="G17" s="20">
        <v>0</v>
      </c>
      <c r="H17" s="20">
        <v>78</v>
      </c>
      <c r="I17" s="20">
        <v>9</v>
      </c>
      <c r="J17" s="20"/>
      <c r="K17" s="20">
        <v>0</v>
      </c>
      <c r="L17" s="20">
        <v>6</v>
      </c>
      <c r="M17" s="20">
        <v>0</v>
      </c>
      <c r="N17" s="20"/>
      <c r="O17" s="20"/>
      <c r="P17" s="69">
        <f t="shared" si="2"/>
        <v>395</v>
      </c>
      <c r="Q17" s="69">
        <f t="shared" si="3"/>
        <v>93</v>
      </c>
      <c r="R17" s="69">
        <f>(P17+Q17)*0.25*0.05</f>
        <v>6.1000000000000005</v>
      </c>
    </row>
  </sheetData>
  <sheetProtection/>
  <mergeCells count="12">
    <mergeCell ref="A2:R2"/>
    <mergeCell ref="P3:R3"/>
    <mergeCell ref="B4:O4"/>
    <mergeCell ref="P4:R4"/>
    <mergeCell ref="B5:F5"/>
    <mergeCell ref="G5:J5"/>
    <mergeCell ref="K5:N5"/>
    <mergeCell ref="A4:A7"/>
    <mergeCell ref="O5:O6"/>
    <mergeCell ref="P6:P7"/>
    <mergeCell ref="Q6:Q7"/>
    <mergeCell ref="R6:R7"/>
  </mergeCells>
  <printOptions horizontalCentered="1"/>
  <pageMargins left="0.7868055555555555" right="0.7868055555555555" top="0.4284722222222222" bottom="0.66875" header="0.5" footer="0.5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6"/>
  <sheetViews>
    <sheetView workbookViewId="0" topLeftCell="A1">
      <selection activeCell="C1" sqref="C1:C65536"/>
    </sheetView>
  </sheetViews>
  <sheetFormatPr defaultColWidth="9.00390625" defaultRowHeight="14.25"/>
  <cols>
    <col min="1" max="1" width="15.375" style="42" customWidth="1"/>
    <col min="2" max="2" width="17.50390625" style="42" customWidth="1"/>
    <col min="3" max="3" width="18.00390625" style="42" customWidth="1"/>
    <col min="4" max="4" width="17.625" style="42" customWidth="1"/>
    <col min="5" max="5" width="17.125" style="42" customWidth="1"/>
    <col min="6" max="6" width="19.25390625" style="42" customWidth="1"/>
    <col min="7" max="7" width="16.125" style="42" customWidth="1"/>
    <col min="8" max="8" width="20.75390625" style="42" customWidth="1"/>
    <col min="9" max="16384" width="9.00390625" style="42" customWidth="1"/>
  </cols>
  <sheetData>
    <row r="1" ht="20.25">
      <c r="A1" s="43" t="s">
        <v>76</v>
      </c>
    </row>
    <row r="2" spans="1:8" ht="52.5" customHeight="1">
      <c r="A2" s="44" t="s">
        <v>77</v>
      </c>
      <c r="B2" s="44"/>
      <c r="C2" s="44"/>
      <c r="D2" s="44"/>
      <c r="E2" s="44"/>
      <c r="F2" s="44"/>
      <c r="G2" s="44"/>
      <c r="H2" s="44"/>
    </row>
    <row r="3" s="40" customFormat="1" ht="20.25">
      <c r="H3" s="45" t="s">
        <v>22</v>
      </c>
    </row>
    <row r="4" spans="1:8" s="40" customFormat="1" ht="39.75" customHeight="1">
      <c r="A4" s="46" t="s">
        <v>4</v>
      </c>
      <c r="B4" s="19" t="s">
        <v>23</v>
      </c>
      <c r="C4" s="19"/>
      <c r="D4" s="19"/>
      <c r="E4" s="19"/>
      <c r="F4" s="19"/>
      <c r="G4" s="19" t="s">
        <v>24</v>
      </c>
      <c r="H4" s="19"/>
    </row>
    <row r="5" spans="1:8" s="40" customFormat="1" ht="39.75" customHeight="1">
      <c r="A5" s="47"/>
      <c r="B5" s="19" t="s">
        <v>25</v>
      </c>
      <c r="C5" s="19" t="s">
        <v>26</v>
      </c>
      <c r="D5" s="19" t="s">
        <v>27</v>
      </c>
      <c r="E5" s="19" t="s">
        <v>28</v>
      </c>
      <c r="F5" s="19" t="s">
        <v>47</v>
      </c>
      <c r="G5" s="19" t="s">
        <v>29</v>
      </c>
      <c r="H5" s="19" t="s">
        <v>30</v>
      </c>
    </row>
    <row r="6" spans="1:8" s="40" customFormat="1" ht="39.75" customHeight="1">
      <c r="A6" s="48"/>
      <c r="B6" s="19" t="s">
        <v>31</v>
      </c>
      <c r="C6" s="19" t="s">
        <v>32</v>
      </c>
      <c r="D6" s="19" t="s">
        <v>33</v>
      </c>
      <c r="E6" s="19" t="s">
        <v>34</v>
      </c>
      <c r="F6" s="19" t="s">
        <v>48</v>
      </c>
      <c r="G6" s="19" t="s">
        <v>49</v>
      </c>
      <c r="H6" s="19" t="s">
        <v>78</v>
      </c>
    </row>
    <row r="7" spans="1:8" s="41" customFormat="1" ht="30" customHeight="1">
      <c r="A7" s="9" t="s">
        <v>37</v>
      </c>
      <c r="B7" s="49">
        <f aca="true" t="shared" si="0" ref="B7:H7">B8+B12+B13+B14+B15+B16</f>
        <v>189</v>
      </c>
      <c r="C7" s="49">
        <f t="shared" si="0"/>
        <v>106</v>
      </c>
      <c r="D7" s="49">
        <f t="shared" si="0"/>
        <v>212</v>
      </c>
      <c r="E7" s="49">
        <f t="shared" si="0"/>
        <v>5</v>
      </c>
      <c r="F7" s="49">
        <f t="shared" si="0"/>
        <v>55</v>
      </c>
      <c r="G7" s="49">
        <f t="shared" si="0"/>
        <v>378</v>
      </c>
      <c r="H7" s="50">
        <f t="shared" si="0"/>
        <v>5.67</v>
      </c>
    </row>
    <row r="8" spans="1:8" s="41" customFormat="1" ht="30" customHeight="1">
      <c r="A8" s="9" t="s">
        <v>38</v>
      </c>
      <c r="B8" s="9">
        <f aca="true" t="shared" si="1" ref="B8:H8">SUM(B9:B11)</f>
        <v>187</v>
      </c>
      <c r="C8" s="9">
        <f t="shared" si="1"/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</row>
    <row r="9" spans="1:8" s="40" customFormat="1" ht="30" customHeight="1">
      <c r="A9" s="19" t="s">
        <v>79</v>
      </c>
      <c r="B9" s="19">
        <v>90</v>
      </c>
      <c r="C9" s="19"/>
      <c r="D9" s="19"/>
      <c r="E9" s="19"/>
      <c r="F9" s="19"/>
      <c r="G9" s="19">
        <f aca="true" t="shared" si="2" ref="G9:G16">C9+D9+E9+F9</f>
        <v>0</v>
      </c>
      <c r="H9" s="19">
        <f>G9*0.3*0.4</f>
        <v>0</v>
      </c>
    </row>
    <row r="10" spans="1:8" s="40" customFormat="1" ht="30" customHeight="1">
      <c r="A10" s="19" t="s">
        <v>80</v>
      </c>
      <c r="B10" s="19">
        <v>92</v>
      </c>
      <c r="C10" s="19"/>
      <c r="D10" s="19"/>
      <c r="E10" s="19"/>
      <c r="F10" s="19"/>
      <c r="G10" s="19">
        <f t="shared" si="2"/>
        <v>0</v>
      </c>
      <c r="H10" s="19">
        <f>G10*0.3*0.4</f>
        <v>0</v>
      </c>
    </row>
    <row r="11" spans="1:8" s="40" customFormat="1" ht="30" customHeight="1">
      <c r="A11" s="19" t="s">
        <v>81</v>
      </c>
      <c r="B11" s="19">
        <v>5</v>
      </c>
      <c r="C11" s="19"/>
      <c r="D11" s="19"/>
      <c r="E11" s="19"/>
      <c r="F11" s="19"/>
      <c r="G11" s="19">
        <f t="shared" si="2"/>
        <v>0</v>
      </c>
      <c r="H11" s="19">
        <f>G11*0.3*0.4</f>
        <v>0</v>
      </c>
    </row>
    <row r="12" spans="1:8" s="40" customFormat="1" ht="30" customHeight="1">
      <c r="A12" s="19" t="s">
        <v>15</v>
      </c>
      <c r="B12" s="19">
        <v>1</v>
      </c>
      <c r="C12" s="19">
        <v>5</v>
      </c>
      <c r="D12" s="19">
        <f>21+2</f>
        <v>23</v>
      </c>
      <c r="E12" s="19"/>
      <c r="F12" s="19">
        <v>1</v>
      </c>
      <c r="G12" s="19">
        <f t="shared" si="2"/>
        <v>29</v>
      </c>
      <c r="H12" s="19">
        <f>G12*0.3*0.05</f>
        <v>0.435</v>
      </c>
    </row>
    <row r="13" spans="1:8" s="40" customFormat="1" ht="30" customHeight="1">
      <c r="A13" s="19" t="s">
        <v>16</v>
      </c>
      <c r="B13" s="19"/>
      <c r="C13" s="19"/>
      <c r="D13" s="19"/>
      <c r="E13" s="19"/>
      <c r="F13" s="19"/>
      <c r="G13" s="19">
        <f t="shared" si="2"/>
        <v>0</v>
      </c>
      <c r="H13" s="19">
        <f>G13*0.3*0.05</f>
        <v>0</v>
      </c>
    </row>
    <row r="14" spans="1:8" s="40" customFormat="1" ht="30" customHeight="1">
      <c r="A14" s="19" t="s">
        <v>17</v>
      </c>
      <c r="B14" s="19">
        <v>1</v>
      </c>
      <c r="C14" s="19">
        <v>14</v>
      </c>
      <c r="D14" s="19">
        <f>91+8</f>
        <v>99</v>
      </c>
      <c r="E14" s="19">
        <v>2</v>
      </c>
      <c r="F14" s="19">
        <v>23</v>
      </c>
      <c r="G14" s="19">
        <f t="shared" si="2"/>
        <v>138</v>
      </c>
      <c r="H14" s="19">
        <f>G14*0.3*0.05</f>
        <v>2.07</v>
      </c>
    </row>
    <row r="15" spans="1:8" s="40" customFormat="1" ht="30" customHeight="1">
      <c r="A15" s="19" t="s">
        <v>18</v>
      </c>
      <c r="B15" s="19"/>
      <c r="C15" s="19"/>
      <c r="D15" s="19">
        <v>1</v>
      </c>
      <c r="E15" s="19"/>
      <c r="F15" s="19"/>
      <c r="G15" s="19">
        <f t="shared" si="2"/>
        <v>1</v>
      </c>
      <c r="H15" s="19">
        <f>G15*0.3*0.05</f>
        <v>0.015</v>
      </c>
    </row>
    <row r="16" spans="1:8" s="40" customFormat="1" ht="30" customHeight="1">
      <c r="A16" s="19" t="s">
        <v>19</v>
      </c>
      <c r="B16" s="38">
        <v>0</v>
      </c>
      <c r="C16" s="38">
        <v>87</v>
      </c>
      <c r="D16" s="38">
        <v>89</v>
      </c>
      <c r="E16" s="38">
        <v>3</v>
      </c>
      <c r="F16" s="38">
        <v>31</v>
      </c>
      <c r="G16" s="19">
        <f t="shared" si="2"/>
        <v>210</v>
      </c>
      <c r="H16" s="19">
        <f>G16*0.3*0.05</f>
        <v>3.1500000000000004</v>
      </c>
    </row>
  </sheetData>
  <sheetProtection/>
  <mergeCells count="4">
    <mergeCell ref="A2:H2"/>
    <mergeCell ref="B4:F4"/>
    <mergeCell ref="G4:H4"/>
    <mergeCell ref="A4:A6"/>
  </mergeCells>
  <printOptions horizontalCentered="1"/>
  <pageMargins left="0.7868055555555555" right="0.7868055555555555" top="0.5118055555555555" bottom="0.5194444444444445" header="0.5" footer="0.5"/>
  <pageSetup fitToHeight="1" fitToWidth="1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" width="15.375" style="27" customWidth="1"/>
    <col min="2" max="3" width="12.625" style="27" customWidth="1"/>
    <col min="4" max="4" width="10.875" style="27" customWidth="1"/>
    <col min="5" max="5" width="12.25390625" style="27" customWidth="1"/>
    <col min="6" max="7" width="10.875" style="27" customWidth="1"/>
    <col min="8" max="12" width="13.25390625" style="27" customWidth="1"/>
    <col min="13" max="16384" width="9.00390625" style="27" customWidth="1"/>
  </cols>
  <sheetData>
    <row r="1" ht="45" customHeight="1">
      <c r="A1" s="28" t="s">
        <v>82</v>
      </c>
    </row>
    <row r="2" spans="1:12" ht="34.5" customHeight="1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1:12" s="25" customFormat="1" ht="28.5" customHeight="1">
      <c r="K3" s="39" t="s">
        <v>22</v>
      </c>
      <c r="L3" s="39"/>
    </row>
    <row r="4" spans="1:12" s="25" customFormat="1" ht="51.75" customHeight="1">
      <c r="A4" s="30" t="s">
        <v>4</v>
      </c>
      <c r="B4" s="31" t="s">
        <v>84</v>
      </c>
      <c r="C4" s="32"/>
      <c r="D4" s="32"/>
      <c r="E4" s="32"/>
      <c r="F4" s="32"/>
      <c r="G4" s="33"/>
      <c r="H4" s="31" t="s">
        <v>85</v>
      </c>
      <c r="I4" s="32"/>
      <c r="J4" s="31" t="s">
        <v>86</v>
      </c>
      <c r="K4" s="32"/>
      <c r="L4" s="30" t="s">
        <v>87</v>
      </c>
    </row>
    <row r="5" spans="1:12" s="25" customFormat="1" ht="99.75" customHeight="1">
      <c r="A5" s="34"/>
      <c r="B5" s="35" t="s">
        <v>88</v>
      </c>
      <c r="C5" s="35" t="s">
        <v>89</v>
      </c>
      <c r="D5" s="35" t="s">
        <v>90</v>
      </c>
      <c r="E5" s="35" t="s">
        <v>91</v>
      </c>
      <c r="F5" s="35" t="s">
        <v>92</v>
      </c>
      <c r="G5" s="35" t="s">
        <v>93</v>
      </c>
      <c r="H5" s="35" t="s">
        <v>29</v>
      </c>
      <c r="I5" s="35" t="s">
        <v>30</v>
      </c>
      <c r="J5" s="35" t="s">
        <v>29</v>
      </c>
      <c r="K5" s="35" t="s">
        <v>30</v>
      </c>
      <c r="L5" s="36"/>
    </row>
    <row r="6" spans="1:12" s="25" customFormat="1" ht="33.75" customHeight="1">
      <c r="A6" s="36"/>
      <c r="B6" s="35" t="s">
        <v>31</v>
      </c>
      <c r="C6" s="35" t="s">
        <v>32</v>
      </c>
      <c r="D6" s="35" t="s">
        <v>33</v>
      </c>
      <c r="E6" s="35" t="s">
        <v>34</v>
      </c>
      <c r="F6" s="35" t="s">
        <v>48</v>
      </c>
      <c r="G6" s="35" t="s">
        <v>67</v>
      </c>
      <c r="H6" s="35" t="s">
        <v>94</v>
      </c>
      <c r="I6" s="35" t="s">
        <v>95</v>
      </c>
      <c r="J6" s="35" t="s">
        <v>96</v>
      </c>
      <c r="K6" s="35" t="s">
        <v>97</v>
      </c>
      <c r="L6" s="35" t="s">
        <v>98</v>
      </c>
    </row>
    <row r="7" spans="1:12" s="26" customFormat="1" ht="33.75" customHeight="1">
      <c r="A7" s="37" t="s">
        <v>37</v>
      </c>
      <c r="B7" s="37">
        <f>SUM(B8:B13)</f>
        <v>0</v>
      </c>
      <c r="C7" s="37">
        <f aca="true" t="shared" si="0" ref="C7:L7">SUM(C8:C13)</f>
        <v>1</v>
      </c>
      <c r="D7" s="37">
        <f t="shared" si="0"/>
        <v>13</v>
      </c>
      <c r="E7" s="37">
        <f t="shared" si="0"/>
        <v>11</v>
      </c>
      <c r="F7" s="37">
        <f t="shared" si="0"/>
        <v>24</v>
      </c>
      <c r="G7" s="37">
        <f t="shared" si="0"/>
        <v>520</v>
      </c>
      <c r="H7" s="37">
        <f t="shared" si="0"/>
        <v>533</v>
      </c>
      <c r="I7" s="37">
        <f t="shared" si="0"/>
        <v>18.655</v>
      </c>
      <c r="J7" s="37">
        <f t="shared" si="0"/>
        <v>533</v>
      </c>
      <c r="K7" s="37">
        <f t="shared" si="0"/>
        <v>13.325000000000001</v>
      </c>
      <c r="L7" s="37">
        <f t="shared" si="0"/>
        <v>31.979999999999997</v>
      </c>
    </row>
    <row r="8" spans="1:12" s="26" customFormat="1" ht="33.75" customHeight="1">
      <c r="A8" s="37" t="s">
        <v>14</v>
      </c>
      <c r="B8" s="37"/>
      <c r="C8" s="37"/>
      <c r="D8" s="37"/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</row>
    <row r="9" spans="1:12" s="25" customFormat="1" ht="33.75" customHeight="1">
      <c r="A9" s="35" t="s">
        <v>15</v>
      </c>
      <c r="B9" s="35"/>
      <c r="C9" s="35"/>
      <c r="D9" s="35"/>
      <c r="E9" s="35">
        <v>2</v>
      </c>
      <c r="F9" s="35">
        <v>3</v>
      </c>
      <c r="G9" s="35">
        <v>31</v>
      </c>
      <c r="H9" s="35">
        <f>D9+G9</f>
        <v>31</v>
      </c>
      <c r="I9" s="35">
        <f>H9*0.7*0.05</f>
        <v>1.085</v>
      </c>
      <c r="J9" s="35">
        <f>D9+G9</f>
        <v>31</v>
      </c>
      <c r="K9" s="35">
        <f>J9*0.5*0.05</f>
        <v>0.775</v>
      </c>
      <c r="L9" s="35">
        <f>I9+K9</f>
        <v>1.8599999999999999</v>
      </c>
    </row>
    <row r="10" spans="1:12" s="25" customFormat="1" ht="33.75" customHeight="1">
      <c r="A10" s="35" t="s">
        <v>16</v>
      </c>
      <c r="B10" s="35"/>
      <c r="C10" s="35"/>
      <c r="D10" s="35"/>
      <c r="E10" s="35"/>
      <c r="F10" s="35"/>
      <c r="G10" s="35"/>
      <c r="H10" s="35">
        <f>D10+G10</f>
        <v>0</v>
      </c>
      <c r="I10" s="35">
        <f>H10*0.7*0.05</f>
        <v>0</v>
      </c>
      <c r="J10" s="35">
        <f>D10+G10</f>
        <v>0</v>
      </c>
      <c r="K10" s="35">
        <f>J10*0.5*0.05</f>
        <v>0</v>
      </c>
      <c r="L10" s="35">
        <f>I10+K10</f>
        <v>0</v>
      </c>
    </row>
    <row r="11" spans="1:12" s="25" customFormat="1" ht="33.75" customHeight="1">
      <c r="A11" s="35" t="s">
        <v>17</v>
      </c>
      <c r="B11" s="35"/>
      <c r="C11" s="35">
        <v>1</v>
      </c>
      <c r="D11" s="35">
        <v>9</v>
      </c>
      <c r="E11" s="35">
        <v>2</v>
      </c>
      <c r="F11" s="35">
        <v>7</v>
      </c>
      <c r="G11" s="35">
        <v>211</v>
      </c>
      <c r="H11" s="35">
        <f>D11+G11</f>
        <v>220</v>
      </c>
      <c r="I11" s="35">
        <f>H11*0.7*0.05</f>
        <v>7.7</v>
      </c>
      <c r="J11" s="35">
        <f>D11+G11</f>
        <v>220</v>
      </c>
      <c r="K11" s="35">
        <f>J11*0.5*0.05</f>
        <v>5.5</v>
      </c>
      <c r="L11" s="35">
        <f>I11+K11</f>
        <v>13.2</v>
      </c>
    </row>
    <row r="12" spans="1:12" s="25" customFormat="1" ht="33.75" customHeight="1">
      <c r="A12" s="35" t="s">
        <v>18</v>
      </c>
      <c r="B12" s="35"/>
      <c r="C12" s="35"/>
      <c r="D12" s="35">
        <v>1</v>
      </c>
      <c r="E12" s="35">
        <v>1</v>
      </c>
      <c r="F12" s="35"/>
      <c r="G12" s="35">
        <v>10</v>
      </c>
      <c r="H12" s="35">
        <f>D12+G12</f>
        <v>11</v>
      </c>
      <c r="I12" s="35">
        <f>H12*0.7*0.05</f>
        <v>0.385</v>
      </c>
      <c r="J12" s="35">
        <f>D12+G12</f>
        <v>11</v>
      </c>
      <c r="K12" s="35">
        <f>J12*0.5*0.05</f>
        <v>0.275</v>
      </c>
      <c r="L12" s="35">
        <f>I12+K12</f>
        <v>0.66</v>
      </c>
    </row>
    <row r="13" spans="1:12" s="25" customFormat="1" ht="33.75" customHeight="1">
      <c r="A13" s="35" t="s">
        <v>19</v>
      </c>
      <c r="B13" s="38"/>
      <c r="C13" s="38"/>
      <c r="D13" s="20">
        <v>3</v>
      </c>
      <c r="E13" s="20">
        <v>6</v>
      </c>
      <c r="F13" s="20">
        <v>14</v>
      </c>
      <c r="G13" s="20">
        <v>268</v>
      </c>
      <c r="H13" s="35">
        <f>D13+G13</f>
        <v>271</v>
      </c>
      <c r="I13" s="35">
        <f>H13*0.7*0.05</f>
        <v>9.485</v>
      </c>
      <c r="J13" s="35">
        <f>D13+G13</f>
        <v>271</v>
      </c>
      <c r="K13" s="35">
        <f>J13*0.5*0.05</f>
        <v>6.775</v>
      </c>
      <c r="L13" s="35">
        <f>I13+K13</f>
        <v>16.259999999999998</v>
      </c>
    </row>
  </sheetData>
  <sheetProtection/>
  <mergeCells count="7">
    <mergeCell ref="A2:L2"/>
    <mergeCell ref="K3:L3"/>
    <mergeCell ref="B4:G4"/>
    <mergeCell ref="H4:I4"/>
    <mergeCell ref="J4:K4"/>
    <mergeCell ref="A4:A6"/>
    <mergeCell ref="L4:L5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13"/>
  <sheetViews>
    <sheetView workbookViewId="0" topLeftCell="A1">
      <selection activeCell="A1" sqref="A1"/>
    </sheetView>
  </sheetViews>
  <sheetFormatPr defaultColWidth="9.00390625" defaultRowHeight="14.25"/>
  <cols>
    <col min="1" max="1" width="12.75390625" style="3" customWidth="1"/>
    <col min="2" max="3" width="7.75390625" style="3" customWidth="1"/>
    <col min="4" max="4" width="8.25390625" style="3" customWidth="1"/>
    <col min="5" max="5" width="13.875" style="3" customWidth="1"/>
    <col min="6" max="6" width="8.25390625" style="3" customWidth="1"/>
    <col min="7" max="7" width="13.25390625" style="3" customWidth="1"/>
    <col min="8" max="10" width="7.75390625" style="3" customWidth="1"/>
    <col min="11" max="11" width="14.50390625" style="3" customWidth="1"/>
    <col min="12" max="12" width="7.75390625" style="3" customWidth="1"/>
    <col min="13" max="13" width="11.50390625" style="3" customWidth="1"/>
    <col min="14" max="14" width="13.875" style="3" customWidth="1"/>
    <col min="15" max="16384" width="9.00390625" style="3" customWidth="1"/>
  </cols>
  <sheetData>
    <row r="1" ht="20.25">
      <c r="A1" s="4" t="s">
        <v>99</v>
      </c>
    </row>
    <row r="2" spans="1:14" ht="30" customHeight="1">
      <c r="A2" s="5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s="1" customFormat="1" ht="49.5" customHeight="1">
      <c r="A4" s="6" t="s">
        <v>4</v>
      </c>
      <c r="B4" s="7" t="s">
        <v>101</v>
      </c>
      <c r="C4" s="8"/>
      <c r="D4" s="8"/>
      <c r="E4" s="8"/>
      <c r="F4" s="8"/>
      <c r="G4" s="8"/>
      <c r="H4" s="9" t="s">
        <v>102</v>
      </c>
      <c r="I4" s="9"/>
      <c r="J4" s="9"/>
      <c r="K4" s="9"/>
      <c r="L4" s="9"/>
      <c r="M4" s="9"/>
      <c r="N4" s="14" t="s">
        <v>103</v>
      </c>
    </row>
    <row r="5" spans="1:14" s="1" customFormat="1" ht="49.5" customHeight="1">
      <c r="A5" s="10"/>
      <c r="B5" s="11" t="s">
        <v>104</v>
      </c>
      <c r="C5" s="11" t="s">
        <v>105</v>
      </c>
      <c r="D5" s="12" t="s">
        <v>85</v>
      </c>
      <c r="E5" s="13"/>
      <c r="F5" s="12" t="s">
        <v>86</v>
      </c>
      <c r="G5" s="13"/>
      <c r="H5" s="14" t="s">
        <v>106</v>
      </c>
      <c r="I5" s="14" t="s">
        <v>107</v>
      </c>
      <c r="J5" s="16" t="s">
        <v>85</v>
      </c>
      <c r="K5" s="16"/>
      <c r="L5" s="16" t="s">
        <v>86</v>
      </c>
      <c r="M5" s="16"/>
      <c r="N5" s="14"/>
    </row>
    <row r="6" spans="1:14" s="1" customFormat="1" ht="49.5" customHeight="1">
      <c r="A6" s="10"/>
      <c r="B6" s="15"/>
      <c r="C6" s="15"/>
      <c r="D6" s="16" t="s">
        <v>29</v>
      </c>
      <c r="E6" s="16" t="s">
        <v>30</v>
      </c>
      <c r="F6" s="12" t="s">
        <v>29</v>
      </c>
      <c r="G6" s="12" t="s">
        <v>30</v>
      </c>
      <c r="H6" s="14"/>
      <c r="I6" s="14"/>
      <c r="J6" s="16" t="s">
        <v>29</v>
      </c>
      <c r="K6" s="16" t="s">
        <v>30</v>
      </c>
      <c r="L6" s="16" t="s">
        <v>29</v>
      </c>
      <c r="M6" s="16" t="s">
        <v>30</v>
      </c>
      <c r="N6" s="14"/>
    </row>
    <row r="7" spans="1:14" s="1" customFormat="1" ht="42.75" customHeight="1">
      <c r="A7" s="17"/>
      <c r="B7" s="14" t="s">
        <v>32</v>
      </c>
      <c r="C7" s="14" t="s">
        <v>33</v>
      </c>
      <c r="D7" s="16" t="s">
        <v>108</v>
      </c>
      <c r="E7" s="16" t="s">
        <v>109</v>
      </c>
      <c r="F7" s="16" t="s">
        <v>110</v>
      </c>
      <c r="G7" s="16" t="s">
        <v>111</v>
      </c>
      <c r="H7" s="16" t="s">
        <v>69</v>
      </c>
      <c r="I7" s="16" t="s">
        <v>70</v>
      </c>
      <c r="J7" s="16" t="s">
        <v>112</v>
      </c>
      <c r="K7" s="16" t="s">
        <v>113</v>
      </c>
      <c r="L7" s="16" t="s">
        <v>114</v>
      </c>
      <c r="M7" s="16" t="s">
        <v>115</v>
      </c>
      <c r="N7" s="14" t="s">
        <v>116</v>
      </c>
    </row>
    <row r="8" spans="1:14" s="2" customFormat="1" ht="42.75" customHeight="1">
      <c r="A8" s="9" t="s">
        <v>13</v>
      </c>
      <c r="B8" s="18">
        <f>SUM(B9:B13)</f>
        <v>22</v>
      </c>
      <c r="C8" s="18">
        <f aca="true" t="shared" si="0" ref="C8:N8">SUM(C9:C13)</f>
        <v>317</v>
      </c>
      <c r="D8" s="18">
        <f t="shared" si="0"/>
        <v>339</v>
      </c>
      <c r="E8" s="18">
        <f t="shared" si="0"/>
        <v>11.865000000000002</v>
      </c>
      <c r="F8" s="18">
        <f t="shared" si="0"/>
        <v>339</v>
      </c>
      <c r="G8" s="18">
        <f t="shared" si="0"/>
        <v>8.475</v>
      </c>
      <c r="H8" s="18">
        <f t="shared" si="0"/>
        <v>0</v>
      </c>
      <c r="I8" s="18">
        <f t="shared" si="0"/>
        <v>2</v>
      </c>
      <c r="J8" s="18">
        <f t="shared" si="0"/>
        <v>2</v>
      </c>
      <c r="K8" s="18">
        <f t="shared" si="0"/>
        <v>0.06999999999999999</v>
      </c>
      <c r="L8" s="18">
        <f t="shared" si="0"/>
        <v>2</v>
      </c>
      <c r="M8" s="18">
        <f t="shared" si="0"/>
        <v>0.1</v>
      </c>
      <c r="N8" s="24">
        <f t="shared" si="0"/>
        <v>20.509999999999998</v>
      </c>
    </row>
    <row r="9" spans="1:14" s="1" customFormat="1" ht="42.75" customHeight="1">
      <c r="A9" s="19" t="s">
        <v>14</v>
      </c>
      <c r="B9" s="20"/>
      <c r="C9" s="20">
        <v>0</v>
      </c>
      <c r="D9" s="20">
        <f>B9+C9</f>
        <v>0</v>
      </c>
      <c r="E9" s="21">
        <f>D9*0.7*0.05</f>
        <v>0</v>
      </c>
      <c r="F9" s="20">
        <f>B9+C9</f>
        <v>0</v>
      </c>
      <c r="G9" s="21">
        <f>F9*0.5*0.05</f>
        <v>0</v>
      </c>
      <c r="H9" s="20">
        <v>0</v>
      </c>
      <c r="I9" s="20">
        <v>0</v>
      </c>
      <c r="J9" s="20">
        <f>H9+I9</f>
        <v>0</v>
      </c>
      <c r="K9" s="21">
        <f>J9*0.7*0.05</f>
        <v>0</v>
      </c>
      <c r="L9" s="20">
        <f>H9+I9</f>
        <v>0</v>
      </c>
      <c r="M9" s="21">
        <f>L9*1*0.05</f>
        <v>0</v>
      </c>
      <c r="N9" s="21">
        <f>E9+G9+K9+M9</f>
        <v>0</v>
      </c>
    </row>
    <row r="10" spans="1:14" s="1" customFormat="1" ht="42.75" customHeight="1">
      <c r="A10" s="19" t="s">
        <v>15</v>
      </c>
      <c r="B10" s="20">
        <v>3</v>
      </c>
      <c r="C10" s="20">
        <v>25</v>
      </c>
      <c r="D10" s="20">
        <f>B10+C10</f>
        <v>28</v>
      </c>
      <c r="E10" s="21">
        <f>D10*0.7*0.05</f>
        <v>0.98</v>
      </c>
      <c r="F10" s="20">
        <f>B10+C10</f>
        <v>28</v>
      </c>
      <c r="G10" s="21">
        <f>F10*0.5*0.05</f>
        <v>0.7000000000000001</v>
      </c>
      <c r="H10" s="20">
        <v>0</v>
      </c>
      <c r="I10" s="20">
        <v>0</v>
      </c>
      <c r="J10" s="20">
        <f>H10+I10</f>
        <v>0</v>
      </c>
      <c r="K10" s="21">
        <f>J10*0.7*0.05</f>
        <v>0</v>
      </c>
      <c r="L10" s="20">
        <f>H10+I10</f>
        <v>0</v>
      </c>
      <c r="M10" s="21">
        <f>L10*1*0.05</f>
        <v>0</v>
      </c>
      <c r="N10" s="21">
        <f>E10+G10+K10+M10</f>
        <v>1.6800000000000002</v>
      </c>
    </row>
    <row r="11" spans="1:14" s="1" customFormat="1" ht="42.75" customHeight="1">
      <c r="A11" s="19" t="s">
        <v>17</v>
      </c>
      <c r="B11" s="20">
        <v>9</v>
      </c>
      <c r="C11" s="20">
        <v>145</v>
      </c>
      <c r="D11" s="20">
        <f>B11+C11</f>
        <v>154</v>
      </c>
      <c r="E11" s="21">
        <f>D11*0.7*0.05</f>
        <v>5.390000000000001</v>
      </c>
      <c r="F11" s="20">
        <f>B11+C11</f>
        <v>154</v>
      </c>
      <c r="G11" s="21">
        <f>F11*0.5*0.05</f>
        <v>3.85</v>
      </c>
      <c r="H11" s="20">
        <v>0</v>
      </c>
      <c r="I11" s="20">
        <v>2</v>
      </c>
      <c r="J11" s="20">
        <f>H11+I11</f>
        <v>2</v>
      </c>
      <c r="K11" s="21">
        <f>J11*0.7*0.05</f>
        <v>0.06999999999999999</v>
      </c>
      <c r="L11" s="20">
        <f>H11+I11</f>
        <v>2</v>
      </c>
      <c r="M11" s="21">
        <f>L11*1*0.05</f>
        <v>0.1</v>
      </c>
      <c r="N11" s="21">
        <f>E11+G11+K11+M11</f>
        <v>9.41</v>
      </c>
    </row>
    <row r="12" spans="1:14" s="1" customFormat="1" ht="42.75" customHeight="1">
      <c r="A12" s="19" t="s">
        <v>18</v>
      </c>
      <c r="B12" s="20">
        <v>1</v>
      </c>
      <c r="C12" s="20">
        <v>3</v>
      </c>
      <c r="D12" s="20">
        <f>B12+C12</f>
        <v>4</v>
      </c>
      <c r="E12" s="21">
        <f>D12*0.7*0.05</f>
        <v>0.13999999999999999</v>
      </c>
      <c r="F12" s="20">
        <f>B12+C12</f>
        <v>4</v>
      </c>
      <c r="G12" s="21">
        <f>F12*0.5*0.05</f>
        <v>0.1</v>
      </c>
      <c r="H12" s="20">
        <v>0</v>
      </c>
      <c r="I12" s="20">
        <v>0</v>
      </c>
      <c r="J12" s="20">
        <f>H12+I12</f>
        <v>0</v>
      </c>
      <c r="K12" s="21">
        <f>J12*0.7*0.05</f>
        <v>0</v>
      </c>
      <c r="L12" s="20">
        <f>H12+I12</f>
        <v>0</v>
      </c>
      <c r="M12" s="21">
        <f>L12*1*0.05</f>
        <v>0</v>
      </c>
      <c r="N12" s="21">
        <f>E12+G12+K12+M12</f>
        <v>0.24</v>
      </c>
    </row>
    <row r="13" spans="1:14" s="1" customFormat="1" ht="42.75" customHeight="1">
      <c r="A13" s="22" t="s">
        <v>19</v>
      </c>
      <c r="B13" s="23">
        <v>9</v>
      </c>
      <c r="C13" s="23">
        <v>144</v>
      </c>
      <c r="D13" s="20">
        <f>B13+C13</f>
        <v>153</v>
      </c>
      <c r="E13" s="21">
        <f>D13*0.7*0.05</f>
        <v>5.355</v>
      </c>
      <c r="F13" s="20">
        <f>B13+C13</f>
        <v>153</v>
      </c>
      <c r="G13" s="21">
        <f>F13*0.5*0.05</f>
        <v>3.825</v>
      </c>
      <c r="H13" s="20">
        <v>0</v>
      </c>
      <c r="I13" s="20">
        <v>0</v>
      </c>
      <c r="J13" s="20">
        <f>H13+I13</f>
        <v>0</v>
      </c>
      <c r="K13" s="21">
        <f>J13*0.7*0.05</f>
        <v>0</v>
      </c>
      <c r="L13" s="20">
        <f>H13+I13</f>
        <v>0</v>
      </c>
      <c r="M13" s="21">
        <f>L13*1*0.05</f>
        <v>0</v>
      </c>
      <c r="N13" s="21">
        <f>E13+G13+K13+M13</f>
        <v>9.18</v>
      </c>
    </row>
  </sheetData>
  <sheetProtection/>
  <mergeCells count="13">
    <mergeCell ref="A2:N2"/>
    <mergeCell ref="B4:G4"/>
    <mergeCell ref="H4:M4"/>
    <mergeCell ref="D5:E5"/>
    <mergeCell ref="F5:G5"/>
    <mergeCell ref="J5:K5"/>
    <mergeCell ref="L5:M5"/>
    <mergeCell ref="A4:A7"/>
    <mergeCell ref="B5:B6"/>
    <mergeCell ref="C5:C6"/>
    <mergeCell ref="H5:H6"/>
    <mergeCell ref="I5:I6"/>
    <mergeCell ref="N4:N6"/>
  </mergeCells>
  <printOptions horizontalCentered="1"/>
  <pageMargins left="0.7868055555555555" right="0.7868055555555555" top="0.7597222222222222" bottom="1" header="0.5" footer="0.5"/>
  <pageSetup fitToHeight="1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潮州财政局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潮州财政局_user</dc:creator>
  <cp:keywords/>
  <dc:description/>
  <cp:lastModifiedBy>cz-user</cp:lastModifiedBy>
  <cp:lastPrinted>2019-09-30T08:00:11Z</cp:lastPrinted>
  <dcterms:created xsi:type="dcterms:W3CDTF">2016-10-15T03:24:27Z</dcterms:created>
  <dcterms:modified xsi:type="dcterms:W3CDTF">2019-09-30T09:45:43Z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